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lanip\общая\ОТЧЕТ ФУ за неделю\2022\09\30-09\"/>
    </mc:Choice>
  </mc:AlternateContent>
  <bookViews>
    <workbookView xWindow="0" yWindow="0" windowWidth="19200" windowHeight="10995"/>
  </bookViews>
  <sheets>
    <sheet name="План доходов " sheetId="1" r:id="rId1"/>
  </sheets>
  <definedNames>
    <definedName name="Z_7DC50C37_F81E_464D_BE66_31375C660B0F_.wvu.Cols" localSheetId="0" hidden="1">'План доходов '!$B:$H,'План доходов '!$J:$L,'План доходов '!$N:$N,'План доходов '!$Q:$Q,'План доходов '!$W:$W,'План доходов '!$AB:$AC,'План доходов '!$AJ:$AJ</definedName>
    <definedName name="Z_7DC50C37_F81E_464D_BE66_31375C660B0F_.wvu.PrintArea" localSheetId="0" hidden="1">'План доходов '!$A$1:$AJ$50</definedName>
    <definedName name="Z_7DC50C37_F81E_464D_BE66_31375C660B0F_.wvu.PrintTitles" localSheetId="0" hidden="1">'План доходов '!$4:$6</definedName>
    <definedName name="Z_7DC50C37_F81E_464D_BE66_31375C660B0F_.wvu.Rows" localSheetId="0" hidden="1">'План доходов '!$52:$53</definedName>
    <definedName name="Z_EFA3296C_EA11_4228_A03B_6841E5AF5251_.wvu.Cols" localSheetId="0" hidden="1">'План доходов '!$B:$H,'План доходов '!$J:$L,'План доходов '!$N:$N,'План доходов '!$Q:$Q,'План доходов '!$AB:$AC,'План доходов '!$AJ:$AJ</definedName>
    <definedName name="Z_EFA3296C_EA11_4228_A03B_6841E5AF5251_.wvu.PrintArea" localSheetId="0" hidden="1">'План доходов '!$A$1:$AJ$50</definedName>
    <definedName name="Z_EFA3296C_EA11_4228_A03B_6841E5AF5251_.wvu.PrintTitles" localSheetId="0" hidden="1">'План доходов '!$4:$6</definedName>
    <definedName name="Z_EFA3296C_EA11_4228_A03B_6841E5AF5251_.wvu.Rows" localSheetId="0" hidden="1">'План доходов '!$52:$53</definedName>
    <definedName name="_xlnm.Print_Titles" localSheetId="0">'План доходов '!$4:$6</definedName>
    <definedName name="_xlnm.Print_Area" localSheetId="0">'План доходов '!$A$1:$AJ$50</definedName>
  </definedNames>
  <calcPr calcId="152511"/>
  <customWorkbookViews>
    <customWorkbookView name="BLPUSP2 - Личное представление" guid="{EFA3296C-EA11-4228-A03B-6841E5AF5251}" mergeInterval="0" personalView="1" maximized="1" xWindow="-8" yWindow="-8" windowWidth="1296" windowHeight="1000" activeSheetId="1"/>
    <customWorkbookView name="BLGANV - Личное представление" guid="{7DC50C37-F81E-464D-BE66-31375C660B0F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1" l="1"/>
  <c r="U39" i="1"/>
  <c r="U36" i="1"/>
  <c r="U31" i="1"/>
  <c r="U28" i="1"/>
  <c r="U25" i="1"/>
  <c r="U23" i="1"/>
  <c r="U20" i="1" s="1"/>
  <c r="U15" i="1"/>
  <c r="U7" i="1" s="1"/>
  <c r="X35" i="1" l="1"/>
  <c r="U47" i="1" l="1"/>
  <c r="R21" i="1"/>
  <c r="AA37" i="1"/>
  <c r="AG19" i="1"/>
  <c r="AA19" i="1"/>
  <c r="R8" i="1"/>
  <c r="R10" i="1"/>
  <c r="R11" i="1"/>
  <c r="R14" i="1"/>
  <c r="R16" i="1"/>
  <c r="R17" i="1"/>
  <c r="R18" i="1"/>
  <c r="R22" i="1"/>
  <c r="R26" i="1"/>
  <c r="R29" i="1"/>
  <c r="R30" i="1"/>
  <c r="R33" i="1"/>
  <c r="R34" i="1"/>
  <c r="R38" i="1"/>
  <c r="R37" i="1"/>
  <c r="R41" i="1"/>
  <c r="R42" i="1"/>
  <c r="R13" i="1"/>
  <c r="AE19" i="1" l="1"/>
  <c r="Q39" i="1" l="1"/>
  <c r="W47" i="1"/>
  <c r="X8" i="1" l="1"/>
  <c r="X19" i="1"/>
  <c r="AF19" i="1" s="1"/>
  <c r="AD19" i="1" l="1"/>
  <c r="Z19" i="1"/>
  <c r="X9" i="1" l="1"/>
  <c r="Q23" i="1"/>
  <c r="X34" i="1" l="1"/>
  <c r="X27" i="1"/>
  <c r="V25" i="1"/>
  <c r="X46" i="1" l="1"/>
  <c r="X45" i="1"/>
  <c r="X44" i="1"/>
  <c r="X43" i="1"/>
  <c r="X42" i="1"/>
  <c r="AD42" i="1" s="1"/>
  <c r="X41" i="1"/>
  <c r="X40" i="1"/>
  <c r="X38" i="1"/>
  <c r="X37" i="1"/>
  <c r="X33" i="1"/>
  <c r="X32" i="1"/>
  <c r="X30" i="1"/>
  <c r="X29" i="1"/>
  <c r="X26" i="1"/>
  <c r="X25" i="1" s="1"/>
  <c r="X24" i="1"/>
  <c r="X22" i="1"/>
  <c r="X21" i="1"/>
  <c r="X18" i="1"/>
  <c r="X17" i="1"/>
  <c r="X16" i="1"/>
  <c r="X14" i="1"/>
  <c r="X13" i="1"/>
  <c r="X12" i="1"/>
  <c r="X11" i="1"/>
  <c r="X10" i="1"/>
  <c r="Q36" i="1"/>
  <c r="L36" i="1"/>
  <c r="M9" i="1"/>
  <c r="M12" i="1"/>
  <c r="X36" i="1" l="1"/>
  <c r="X39" i="1"/>
  <c r="X28" i="1"/>
  <c r="X15" i="1"/>
  <c r="Z42" i="1"/>
  <c r="AC47" i="1" l="1"/>
  <c r="AJ46" i="1"/>
  <c r="AE46" i="1"/>
  <c r="AD46" i="1"/>
  <c r="AC46" i="1"/>
  <c r="AB46" i="1"/>
  <c r="AA46" i="1"/>
  <c r="Z46" i="1"/>
  <c r="Y46" i="1"/>
  <c r="R46" i="1"/>
  <c r="AF46" i="1" s="1"/>
  <c r="P46" i="1"/>
  <c r="M46" i="1"/>
  <c r="AH46" i="1" s="1"/>
  <c r="K46" i="1"/>
  <c r="AJ45" i="1"/>
  <c r="AE45" i="1"/>
  <c r="AD45" i="1"/>
  <c r="AC45" i="1"/>
  <c r="AB45" i="1"/>
  <c r="AA45" i="1"/>
  <c r="Z45" i="1"/>
  <c r="Y45" i="1"/>
  <c r="R45" i="1"/>
  <c r="AG45" i="1" s="1"/>
  <c r="P45" i="1"/>
  <c r="M45" i="1"/>
  <c r="AH45" i="1" s="1"/>
  <c r="K45" i="1"/>
  <c r="AJ44" i="1"/>
  <c r="AI44" i="1"/>
  <c r="AH44" i="1"/>
  <c r="AE44" i="1"/>
  <c r="AD44" i="1"/>
  <c r="AC44" i="1"/>
  <c r="AB44" i="1"/>
  <c r="AA44" i="1"/>
  <c r="Z44" i="1"/>
  <c r="Y44" i="1"/>
  <c r="R44" i="1"/>
  <c r="AF44" i="1" s="1"/>
  <c r="P44" i="1"/>
  <c r="K44" i="1"/>
  <c r="AJ43" i="1"/>
  <c r="AE43" i="1"/>
  <c r="AD43" i="1"/>
  <c r="AC43" i="1"/>
  <c r="AB43" i="1"/>
  <c r="AA43" i="1"/>
  <c r="Z43" i="1"/>
  <c r="Y43" i="1"/>
  <c r="R43" i="1"/>
  <c r="AG43" i="1" s="1"/>
  <c r="P43" i="1"/>
  <c r="M43" i="1"/>
  <c r="AH43" i="1" s="1"/>
  <c r="K43" i="1"/>
  <c r="AJ42" i="1"/>
  <c r="AE42" i="1"/>
  <c r="AC42" i="1"/>
  <c r="AB42" i="1"/>
  <c r="AA42" i="1"/>
  <c r="Y42" i="1"/>
  <c r="AG42" i="1"/>
  <c r="P42" i="1"/>
  <c r="M42" i="1"/>
  <c r="AH42" i="1" s="1"/>
  <c r="K42" i="1"/>
  <c r="AJ41" i="1"/>
  <c r="AE41" i="1"/>
  <c r="AD41" i="1"/>
  <c r="AC41" i="1"/>
  <c r="AB41" i="1"/>
  <c r="AA41" i="1"/>
  <c r="Z41" i="1"/>
  <c r="Y41" i="1"/>
  <c r="AG41" i="1"/>
  <c r="P41" i="1"/>
  <c r="M41" i="1"/>
  <c r="AH41" i="1" s="1"/>
  <c r="K41" i="1"/>
  <c r="AE40" i="1"/>
  <c r="AD40" i="1"/>
  <c r="AC40" i="1"/>
  <c r="AB40" i="1"/>
  <c r="AA40" i="1"/>
  <c r="Z40" i="1"/>
  <c r="Y40" i="1"/>
  <c r="R40" i="1"/>
  <c r="AF40" i="1" s="1"/>
  <c r="P40" i="1"/>
  <c r="M40" i="1"/>
  <c r="AI40" i="1" s="1"/>
  <c r="K40" i="1"/>
  <c r="AC39" i="1"/>
  <c r="V39" i="1"/>
  <c r="T39" i="1"/>
  <c r="S39" i="1"/>
  <c r="O39" i="1"/>
  <c r="N39" i="1"/>
  <c r="L39" i="1"/>
  <c r="J39" i="1"/>
  <c r="AJ38" i="1"/>
  <c r="AE38" i="1"/>
  <c r="AD38" i="1"/>
  <c r="AC38" i="1"/>
  <c r="AB38" i="1"/>
  <c r="AA38" i="1"/>
  <c r="Z38" i="1"/>
  <c r="Y38" i="1"/>
  <c r="AG38" i="1"/>
  <c r="P38" i="1"/>
  <c r="M38" i="1"/>
  <c r="AH38" i="1" s="1"/>
  <c r="K38" i="1"/>
  <c r="AE37" i="1"/>
  <c r="AC37" i="1"/>
  <c r="Y37" i="1"/>
  <c r="P37" i="1"/>
  <c r="M37" i="1"/>
  <c r="AH37" i="1" s="1"/>
  <c r="K37" i="1"/>
  <c r="K36" i="1" s="1"/>
  <c r="AC36" i="1"/>
  <c r="V36" i="1"/>
  <c r="T36" i="1"/>
  <c r="S36" i="1"/>
  <c r="O36" i="1"/>
  <c r="N36" i="1"/>
  <c r="J36" i="1"/>
  <c r="AJ35" i="1"/>
  <c r="AE35" i="1"/>
  <c r="AD35" i="1"/>
  <c r="AC35" i="1"/>
  <c r="AB35" i="1"/>
  <c r="AA35" i="1"/>
  <c r="Z35" i="1"/>
  <c r="Y35" i="1"/>
  <c r="R35" i="1"/>
  <c r="AF35" i="1" s="1"/>
  <c r="O35" i="1"/>
  <c r="P35" i="1" s="1"/>
  <c r="M35" i="1"/>
  <c r="AI35" i="1" s="1"/>
  <c r="K35" i="1"/>
  <c r="AJ34" i="1"/>
  <c r="AE34" i="1"/>
  <c r="AD34" i="1"/>
  <c r="AC34" i="1"/>
  <c r="AB34" i="1"/>
  <c r="AA34" i="1"/>
  <c r="Z34" i="1"/>
  <c r="Y34" i="1"/>
  <c r="AG34" i="1"/>
  <c r="P34" i="1"/>
  <c r="M34" i="1"/>
  <c r="AH34" i="1" s="1"/>
  <c r="K34" i="1"/>
  <c r="AJ33" i="1"/>
  <c r="AE33" i="1"/>
  <c r="AD33" i="1"/>
  <c r="AC33" i="1"/>
  <c r="AB33" i="1"/>
  <c r="AA33" i="1"/>
  <c r="Z33" i="1"/>
  <c r="Y33" i="1"/>
  <c r="AG33" i="1"/>
  <c r="P33" i="1"/>
  <c r="M33" i="1"/>
  <c r="AH33" i="1" s="1"/>
  <c r="K33" i="1"/>
  <c r="AJ32" i="1"/>
  <c r="AE32" i="1"/>
  <c r="AD32" i="1"/>
  <c r="AC32" i="1"/>
  <c r="AB32" i="1"/>
  <c r="AA32" i="1"/>
  <c r="Z32" i="1"/>
  <c r="Y32" i="1"/>
  <c r="R32" i="1"/>
  <c r="AG32" i="1" s="1"/>
  <c r="P32" i="1"/>
  <c r="M32" i="1"/>
  <c r="AH32" i="1" s="1"/>
  <c r="K32" i="1"/>
  <c r="AC31" i="1"/>
  <c r="X31" i="1"/>
  <c r="V31" i="1"/>
  <c r="T31" i="1"/>
  <c r="S31" i="1"/>
  <c r="Q31" i="1"/>
  <c r="O31" i="1"/>
  <c r="N31" i="1"/>
  <c r="L31" i="1"/>
  <c r="J31" i="1"/>
  <c r="AJ30" i="1"/>
  <c r="AE30" i="1"/>
  <c r="AD30" i="1"/>
  <c r="AC30" i="1"/>
  <c r="AB30" i="1"/>
  <c r="AA30" i="1"/>
  <c r="Z30" i="1"/>
  <c r="Y30" i="1"/>
  <c r="AF30" i="1"/>
  <c r="P30" i="1"/>
  <c r="M30" i="1"/>
  <c r="AI30" i="1" s="1"/>
  <c r="K30" i="1"/>
  <c r="AJ29" i="1"/>
  <c r="AE29" i="1"/>
  <c r="AD29" i="1"/>
  <c r="AC29" i="1"/>
  <c r="AB29" i="1"/>
  <c r="AA29" i="1"/>
  <c r="Z29" i="1"/>
  <c r="Y29" i="1"/>
  <c r="AF29" i="1"/>
  <c r="P29" i="1"/>
  <c r="M29" i="1"/>
  <c r="AI29" i="1" s="1"/>
  <c r="K29" i="1"/>
  <c r="AC28" i="1"/>
  <c r="V28" i="1"/>
  <c r="T28" i="1"/>
  <c r="S28" i="1"/>
  <c r="Q28" i="1"/>
  <c r="O28" i="1"/>
  <c r="N28" i="1"/>
  <c r="L28" i="1"/>
  <c r="J28" i="1"/>
  <c r="AE27" i="1"/>
  <c r="AD27" i="1"/>
  <c r="AC27" i="1"/>
  <c r="AB27" i="1"/>
  <c r="AA27" i="1"/>
  <c r="Z27" i="1"/>
  <c r="Y27" i="1"/>
  <c r="R27" i="1"/>
  <c r="AF27" i="1" s="1"/>
  <c r="P27" i="1"/>
  <c r="M27" i="1"/>
  <c r="AI27" i="1" s="1"/>
  <c r="K27" i="1"/>
  <c r="AJ26" i="1"/>
  <c r="AJ25" i="1" s="1"/>
  <c r="AE26" i="1"/>
  <c r="AD26" i="1"/>
  <c r="AC26" i="1"/>
  <c r="AB26" i="1"/>
  <c r="AA26" i="1"/>
  <c r="Z26" i="1"/>
  <c r="Y26" i="1"/>
  <c r="AF26" i="1"/>
  <c r="P26" i="1"/>
  <c r="M26" i="1"/>
  <c r="AI26" i="1" s="1"/>
  <c r="K26" i="1"/>
  <c r="K25" i="1" s="1"/>
  <c r="AC25" i="1"/>
  <c r="Y25" i="1"/>
  <c r="T25" i="1"/>
  <c r="AE25" i="1" s="1"/>
  <c r="S25" i="1"/>
  <c r="Z25" i="1" s="1"/>
  <c r="P25" i="1"/>
  <c r="O25" i="1"/>
  <c r="N25" i="1"/>
  <c r="L25" i="1"/>
  <c r="J25" i="1"/>
  <c r="AJ24" i="1"/>
  <c r="AJ23" i="1" s="1"/>
  <c r="AE24" i="1"/>
  <c r="AD24" i="1"/>
  <c r="AC24" i="1"/>
  <c r="AB24" i="1"/>
  <c r="AA24" i="1"/>
  <c r="Z24" i="1"/>
  <c r="Y24" i="1"/>
  <c r="R24" i="1"/>
  <c r="O24" i="1"/>
  <c r="O23" i="1" s="1"/>
  <c r="M24" i="1"/>
  <c r="AH24" i="1" s="1"/>
  <c r="K24" i="1"/>
  <c r="K23" i="1" s="1"/>
  <c r="AC23" i="1"/>
  <c r="X23" i="1"/>
  <c r="X20" i="1" s="1"/>
  <c r="V23" i="1"/>
  <c r="Y23" i="1" s="1"/>
  <c r="T23" i="1"/>
  <c r="S23" i="1"/>
  <c r="N23" i="1"/>
  <c r="L23" i="1"/>
  <c r="J23" i="1"/>
  <c r="AE22" i="1"/>
  <c r="AC22" i="1"/>
  <c r="AA22" i="1"/>
  <c r="Y22" i="1"/>
  <c r="AJ22" i="1"/>
  <c r="P22" i="1"/>
  <c r="M22" i="1"/>
  <c r="AI22" i="1" s="1"/>
  <c r="K22" i="1"/>
  <c r="AJ21" i="1"/>
  <c r="AC21" i="1"/>
  <c r="AB21" i="1"/>
  <c r="Y21" i="1"/>
  <c r="AG21" i="1"/>
  <c r="P21" i="1"/>
  <c r="M21" i="1"/>
  <c r="AI21" i="1" s="1"/>
  <c r="K21" i="1"/>
  <c r="AC20" i="1"/>
  <c r="AJ18" i="1"/>
  <c r="AE18" i="1"/>
  <c r="AD18" i="1"/>
  <c r="AC18" i="1"/>
  <c r="AB18" i="1"/>
  <c r="AA18" i="1"/>
  <c r="Z18" i="1"/>
  <c r="Y18" i="1"/>
  <c r="AG18" i="1"/>
  <c r="P18" i="1"/>
  <c r="M18" i="1"/>
  <c r="AH18" i="1" s="1"/>
  <c r="K18" i="1"/>
  <c r="AJ17" i="1"/>
  <c r="AC17" i="1"/>
  <c r="AB17" i="1"/>
  <c r="Y17" i="1"/>
  <c r="P17" i="1"/>
  <c r="M17" i="1"/>
  <c r="K17" i="1"/>
  <c r="AE16" i="1"/>
  <c r="AD16" i="1"/>
  <c r="AC16" i="1"/>
  <c r="AA16" i="1"/>
  <c r="Z16" i="1"/>
  <c r="AJ16" i="1"/>
  <c r="Y16" i="1"/>
  <c r="P16" i="1"/>
  <c r="M16" i="1"/>
  <c r="AI16" i="1" s="1"/>
  <c r="K16" i="1"/>
  <c r="AC15" i="1"/>
  <c r="T15" i="1"/>
  <c r="S15" i="1"/>
  <c r="Q15" i="1"/>
  <c r="O15" i="1"/>
  <c r="N15" i="1"/>
  <c r="L15" i="1"/>
  <c r="J15" i="1"/>
  <c r="AE14" i="1"/>
  <c r="AD14" i="1"/>
  <c r="AC14" i="1"/>
  <c r="AB14" i="1"/>
  <c r="AA14" i="1"/>
  <c r="Z14" i="1"/>
  <c r="Y14" i="1"/>
  <c r="AF14" i="1"/>
  <c r="P14" i="1"/>
  <c r="M14" i="1"/>
  <c r="AI14" i="1" s="1"/>
  <c r="K14" i="1"/>
  <c r="AJ13" i="1"/>
  <c r="AE13" i="1"/>
  <c r="AD13" i="1"/>
  <c r="AC13" i="1"/>
  <c r="AB13" i="1"/>
  <c r="AA13" i="1"/>
  <c r="Z13" i="1"/>
  <c r="Y13" i="1"/>
  <c r="AF13" i="1"/>
  <c r="P13" i="1"/>
  <c r="M13" i="1"/>
  <c r="AI13" i="1" s="1"/>
  <c r="K13" i="1"/>
  <c r="AJ12" i="1"/>
  <c r="AE12" i="1"/>
  <c r="AD12" i="1"/>
  <c r="AC12" i="1"/>
  <c r="AB12" i="1"/>
  <c r="AA12" i="1"/>
  <c r="Z12" i="1"/>
  <c r="Y12" i="1"/>
  <c r="R12" i="1"/>
  <c r="AF12" i="1" s="1"/>
  <c r="P12" i="1"/>
  <c r="AI12" i="1"/>
  <c r="K12" i="1"/>
  <c r="AJ11" i="1"/>
  <c r="AE11" i="1"/>
  <c r="AD11" i="1"/>
  <c r="AC11" i="1"/>
  <c r="AB11" i="1"/>
  <c r="AA11" i="1"/>
  <c r="Z11" i="1"/>
  <c r="Y11" i="1"/>
  <c r="AF11" i="1"/>
  <c r="P11" i="1"/>
  <c r="M11" i="1"/>
  <c r="AI11" i="1" s="1"/>
  <c r="K11" i="1"/>
  <c r="AJ10" i="1"/>
  <c r="AE10" i="1"/>
  <c r="AD10" i="1"/>
  <c r="AC10" i="1"/>
  <c r="AB10" i="1"/>
  <c r="AA10" i="1"/>
  <c r="Z10" i="1"/>
  <c r="Y10" i="1"/>
  <c r="AF10" i="1"/>
  <c r="P10" i="1"/>
  <c r="M10" i="1"/>
  <c r="AI10" i="1" s="1"/>
  <c r="K10" i="1"/>
  <c r="AE9" i="1"/>
  <c r="AD9" i="1"/>
  <c r="AC9" i="1"/>
  <c r="AB9" i="1"/>
  <c r="AA9" i="1"/>
  <c r="Z9" i="1"/>
  <c r="Y9" i="1"/>
  <c r="R9" i="1"/>
  <c r="AG9" i="1" s="1"/>
  <c r="P9" i="1"/>
  <c r="AH9" i="1"/>
  <c r="K9" i="1"/>
  <c r="AJ8" i="1"/>
  <c r="AE8" i="1"/>
  <c r="AD8" i="1"/>
  <c r="AC8" i="1"/>
  <c r="AB8" i="1"/>
  <c r="AA8" i="1"/>
  <c r="Z8" i="1"/>
  <c r="Y8" i="1"/>
  <c r="P8" i="1"/>
  <c r="M8" i="1"/>
  <c r="AH8" i="1" s="1"/>
  <c r="K8" i="1"/>
  <c r="AC7" i="1"/>
  <c r="X7" i="1" l="1"/>
  <c r="X47" i="1" s="1"/>
  <c r="K31" i="1"/>
  <c r="AJ28" i="1"/>
  <c r="AJ31" i="1"/>
  <c r="P36" i="1"/>
  <c r="Y36" i="1"/>
  <c r="AA23" i="1"/>
  <c r="Q20" i="1"/>
  <c r="Q7" i="1" s="1"/>
  <c r="Q47" i="1" s="1"/>
  <c r="M31" i="1"/>
  <c r="AI31" i="1" s="1"/>
  <c r="P15" i="1"/>
  <c r="J20" i="1"/>
  <c r="J7" i="1" s="1"/>
  <c r="J47" i="1" s="1"/>
  <c r="N20" i="1"/>
  <c r="N7" i="1" s="1"/>
  <c r="N47" i="1" s="1"/>
  <c r="AD25" i="1"/>
  <c r="AA25" i="1"/>
  <c r="O20" i="1"/>
  <c r="O7" i="1" s="1"/>
  <c r="O47" i="1" s="1"/>
  <c r="K39" i="1"/>
  <c r="K15" i="1"/>
  <c r="P28" i="1"/>
  <c r="R31" i="1"/>
  <c r="AF31" i="1" s="1"/>
  <c r="AI45" i="1"/>
  <c r="Z39" i="1"/>
  <c r="AI46" i="1"/>
  <c r="M39" i="1"/>
  <c r="AH39" i="1" s="1"/>
  <c r="AI34" i="1"/>
  <c r="M28" i="1"/>
  <c r="AH28" i="1" s="1"/>
  <c r="K20" i="1"/>
  <c r="P39" i="1"/>
  <c r="AG10" i="1"/>
  <c r="AG13" i="1"/>
  <c r="AI41" i="1"/>
  <c r="AJ39" i="1"/>
  <c r="L20" i="1"/>
  <c r="L7" i="1" s="1"/>
  <c r="L47" i="1" s="1"/>
  <c r="P24" i="1"/>
  <c r="P23" i="1" s="1"/>
  <c r="P20" i="1" s="1"/>
  <c r="AG30" i="1"/>
  <c r="AI33" i="1"/>
  <c r="AI43" i="1"/>
  <c r="AG12" i="1"/>
  <c r="M23" i="1"/>
  <c r="AI23" i="1" s="1"/>
  <c r="R25" i="1"/>
  <c r="AH16" i="1"/>
  <c r="AH27" i="1"/>
  <c r="R28" i="1"/>
  <c r="AF28" i="1" s="1"/>
  <c r="P31" i="1"/>
  <c r="AG35" i="1"/>
  <c r="R36" i="1"/>
  <c r="AG40" i="1"/>
  <c r="AG14" i="1"/>
  <c r="S20" i="1"/>
  <c r="S7" i="1" s="1"/>
  <c r="Z23" i="1"/>
  <c r="AG29" i="1"/>
  <c r="AI32" i="1"/>
  <c r="AH35" i="1"/>
  <c r="AI42" i="1"/>
  <c r="AG11" i="1"/>
  <c r="AD39" i="1"/>
  <c r="AE39" i="1"/>
  <c r="M36" i="1"/>
  <c r="AI38" i="1"/>
  <c r="AE31" i="1"/>
  <c r="AA31" i="1"/>
  <c r="AA28" i="1"/>
  <c r="AE28" i="1"/>
  <c r="AJ15" i="1"/>
  <c r="Y28" i="1"/>
  <c r="V20" i="1"/>
  <c r="Y20" i="1" s="1"/>
  <c r="Y31" i="1"/>
  <c r="AG8" i="1"/>
  <c r="AF8" i="1"/>
  <c r="AD15" i="1"/>
  <c r="Z15" i="1"/>
  <c r="AG16" i="1"/>
  <c r="R15" i="1"/>
  <c r="AG15" i="1" s="1"/>
  <c r="AF9" i="1"/>
  <c r="AA15" i="1"/>
  <c r="AB15" i="1"/>
  <c r="AF18" i="1"/>
  <c r="AJ20" i="1"/>
  <c r="AG22" i="1"/>
  <c r="M25" i="1"/>
  <c r="AH26" i="1"/>
  <c r="AE15" i="1"/>
  <c r="M15" i="1"/>
  <c r="AI17" i="1"/>
  <c r="AH17" i="1"/>
  <c r="AD17" i="1"/>
  <c r="Z17" i="1"/>
  <c r="AG17" i="1"/>
  <c r="AE17" i="1"/>
  <c r="AA17" i="1"/>
  <c r="AF17" i="1"/>
  <c r="AH21" i="1"/>
  <c r="AD21" i="1"/>
  <c r="Z21" i="1"/>
  <c r="AE21" i="1"/>
  <c r="AA21" i="1"/>
  <c r="AF21" i="1"/>
  <c r="AE23" i="1"/>
  <c r="AD23" i="1"/>
  <c r="T20" i="1"/>
  <c r="R23" i="1"/>
  <c r="AG23" i="1" s="1"/>
  <c r="AG24" i="1"/>
  <c r="AF24" i="1"/>
  <c r="K28" i="1"/>
  <c r="AJ37" i="1"/>
  <c r="AJ36" i="1" s="1"/>
  <c r="AF38" i="1"/>
  <c r="AH40" i="1"/>
  <c r="AF45" i="1"/>
  <c r="AI8" i="1"/>
  <c r="AI9" i="1"/>
  <c r="V15" i="1"/>
  <c r="AI18" i="1"/>
  <c r="Z22" i="1"/>
  <c r="AD22" i="1"/>
  <c r="AH22" i="1"/>
  <c r="AB23" i="1"/>
  <c r="AI24" i="1"/>
  <c r="AG26" i="1"/>
  <c r="AG27" i="1"/>
  <c r="AB28" i="1"/>
  <c r="Z31" i="1"/>
  <c r="AD31" i="1"/>
  <c r="AI37" i="1"/>
  <c r="Y39" i="1"/>
  <c r="AF37" i="1"/>
  <c r="AH10" i="1"/>
  <c r="AH11" i="1"/>
  <c r="AH12" i="1"/>
  <c r="AH13" i="1"/>
  <c r="AH14" i="1"/>
  <c r="AB22" i="1"/>
  <c r="AF22" i="1"/>
  <c r="Z28" i="1"/>
  <c r="AD28" i="1"/>
  <c r="AH29" i="1"/>
  <c r="AH30" i="1"/>
  <c r="AB31" i="1"/>
  <c r="AF32" i="1"/>
  <c r="AF33" i="1"/>
  <c r="AF34" i="1"/>
  <c r="AG37" i="1"/>
  <c r="R39" i="1"/>
  <c r="AF39" i="1" s="1"/>
  <c r="AA39" i="1"/>
  <c r="AF41" i="1"/>
  <c r="AF42" i="1"/>
  <c r="AF43" i="1"/>
  <c r="AG44" i="1"/>
  <c r="AG46" i="1"/>
  <c r="AB37" i="1"/>
  <c r="AB16" i="1"/>
  <c r="AF16" i="1"/>
  <c r="AB25" i="1"/>
  <c r="Z37" i="1"/>
  <c r="AD37" i="1"/>
  <c r="AB39" i="1"/>
  <c r="Z7" i="1" l="1"/>
  <c r="V7" i="1"/>
  <c r="AH31" i="1"/>
  <c r="K7" i="1"/>
  <c r="K47" i="1" s="1"/>
  <c r="AG31" i="1"/>
  <c r="AI39" i="1"/>
  <c r="AF23" i="1"/>
  <c r="P7" i="1"/>
  <c r="P47" i="1" s="1"/>
  <c r="AG28" i="1"/>
  <c r="AF15" i="1"/>
  <c r="AI28" i="1"/>
  <c r="AJ7" i="1"/>
  <c r="AJ47" i="1" s="1"/>
  <c r="AG25" i="1"/>
  <c r="AF25" i="1"/>
  <c r="AH23" i="1"/>
  <c r="Y15" i="1"/>
  <c r="AE20" i="1"/>
  <c r="T7" i="1"/>
  <c r="AH36" i="1"/>
  <c r="AD36" i="1"/>
  <c r="Z36" i="1"/>
  <c r="AF36" i="1"/>
  <c r="AB36" i="1"/>
  <c r="AG36" i="1"/>
  <c r="AI36" i="1"/>
  <c r="AI25" i="1"/>
  <c r="AH25" i="1"/>
  <c r="M20" i="1"/>
  <c r="AI20" i="1" s="1"/>
  <c r="AB20" i="1"/>
  <c r="AD20" i="1"/>
  <c r="Z20" i="1"/>
  <c r="AA20" i="1"/>
  <c r="AA36" i="1"/>
  <c r="AG39" i="1"/>
  <c r="AE36" i="1"/>
  <c r="AI15" i="1"/>
  <c r="S47" i="1"/>
  <c r="R20" i="1"/>
  <c r="AF20" i="1" s="1"/>
  <c r="AH15" i="1"/>
  <c r="M7" i="1" l="1"/>
  <c r="AH7" i="1" s="1"/>
  <c r="AE7" i="1"/>
  <c r="T47" i="1"/>
  <c r="AG20" i="1"/>
  <c r="R7" i="1"/>
  <c r="AF7" i="1" s="1"/>
  <c r="AH20" i="1"/>
  <c r="Y7" i="1"/>
  <c r="V47" i="1"/>
  <c r="AD7" i="1"/>
  <c r="AB7" i="1"/>
  <c r="AA7" i="1"/>
  <c r="Y47" i="1" l="1"/>
  <c r="AB47" i="1"/>
  <c r="Z47" i="1"/>
  <c r="AD47" i="1"/>
  <c r="AE47" i="1"/>
  <c r="AA47" i="1"/>
  <c r="AG7" i="1"/>
  <c r="R47" i="1"/>
  <c r="AG47" i="1" s="1"/>
  <c r="AI7" i="1"/>
  <c r="M47" i="1"/>
  <c r="AI47" i="1" s="1"/>
  <c r="AH47" i="1" l="1"/>
  <c r="AF47" i="1"/>
</calcChain>
</file>

<file path=xl/sharedStrings.xml><?xml version="1.0" encoding="utf-8"?>
<sst xmlns="http://schemas.openxmlformats.org/spreadsheetml/2006/main" count="103" uniqueCount="80">
  <si>
    <t>21900000 ВОЗВРАТ ОСТАТКОВ СУБСИДИЙ, СУБВЕНЦИЙ И ИНЫХ МЕЖБЮДЖЕТНЫХ ТРАНСФЕРТОВ, ИМЕЮЩИХ ЦЕЛЕВОЕ НАЗНАЧЕНИЕ, ПРОШЛЫХ ЛЕТ</t>
  </si>
  <si>
    <t>20000000 БЕЗВОЗМЕЗДНЫЕ ПОСТУПЛЕНИЯ</t>
  </si>
  <si>
    <t>20700000 ПРОЧИЕ БЕЗВОЗМЕЗДНЫЕ ПОСТУПЛЕНИЯ</t>
  </si>
  <si>
    <t>20240000 Иные межбюджетные трансферты</t>
  </si>
  <si>
    <t>20230000 Субвенции бюджетам бюджетной системы Российской Федерации</t>
  </si>
  <si>
    <t>20220000 Субсидии бюджетам бюджетной системы Российской Федерации (межбюджетные субсидии)</t>
  </si>
  <si>
    <t>20210000 Дотации бюджетам бюджетной системы Российской Федерации</t>
  </si>
  <si>
    <t>11700000 ПРОЧИЕ НЕНАЛОГОВЫЕ ДОХОДЫ</t>
  </si>
  <si>
    <t>10000000 НАЛОГОВЫЕ И НЕНАЛОГОВЫЕ ДОХОДЫ</t>
  </si>
  <si>
    <t>11600000 ШТРАФЫ, САНКЦИИ, ВОЗМЕЩЕНИЕ УЩЕРБА</t>
  </si>
  <si>
    <t>11406000 Доходы от продажи земельных участков, находящихся в государственной и муниципальной собственности</t>
  </si>
  <si>
    <t>11400000 ДОХОДЫ ОТ ПРОДАЖИ МАТЕРИАЛЬНЫХ И НЕМАТЕРИАЛЬНЫХ АКТИВОВ</t>
  </si>
  <si>
    <t>11302000 Доходы от компенсации затрат государства</t>
  </si>
  <si>
    <t>11300000 ДОХОДЫ ОТ ОКАЗАНИЯ ПЛАТНЫХ УСЛУГ (РАБОТ) И КОМПЕНСАЦИИ ЗАТРАТ ГОСУДАРСТВА</t>
  </si>
  <si>
    <t>11301000 Доходы от оказания платных услуг (работ)</t>
  </si>
  <si>
    <t>11201000 Плата за негативное воздействие на окружающую среду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</si>
  <si>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</si>
  <si>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11107000 Платежи от государственных и муниципальных унитарных предприятий</t>
  </si>
  <si>
    <t>11100000 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</si>
  <si>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</si>
  <si>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10800000 ГОСУДАРСТВЕННАЯ ПОШЛИНА</t>
  </si>
  <si>
    <t>10606000 Земельный налог</t>
  </si>
  <si>
    <t>10600000 НАЛОГИ НА ИМУЩЕСТВО</t>
  </si>
  <si>
    <t>10601000 Налог на имущество физических лиц</t>
  </si>
  <si>
    <t>10504000 Налог, взимаемый в связи с применением патентной системы налогообложения</t>
  </si>
  <si>
    <t>10503000 Единый сельскохозяйственный налог</t>
  </si>
  <si>
    <t>10502000 Единый налог на вмененный доход для отдельных видов деятельности</t>
  </si>
  <si>
    <t>10302000 Акцизы по подакцизным товарам (продукции), производимым на территории Российской Федерации</t>
  </si>
  <si>
    <t>10102000 Налог на доходы физических лиц</t>
  </si>
  <si>
    <t>Код дохода</t>
  </si>
  <si>
    <t>КД</t>
  </si>
  <si>
    <t>КД5 Х.ХХ.ХХ.ХХХ</t>
  </si>
  <si>
    <t>КД4</t>
  </si>
  <si>
    <t>КД3</t>
  </si>
  <si>
    <t>КД2</t>
  </si>
  <si>
    <t>КД1</t>
  </si>
  <si>
    <t>Наименование показателя</t>
  </si>
  <si>
    <t xml:space="preserve">Земельный налог с организаций, обладающих земельным участком, расположенным в границах городских округов </t>
  </si>
  <si>
    <t xml:space="preserve">Земельный налог с физических лиц, обладающих земельным участком, расположенным в границах городских округов </t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</si>
  <si>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</t>
  </si>
  <si>
    <t xml:space="preserve">11402000 Доходы от реализации имущества, находящегося в государственной и муниципальной собственности </t>
  </si>
  <si>
    <t>сумма</t>
  </si>
  <si>
    <t>%</t>
  </si>
  <si>
    <t>Л.В. Кузнецова</t>
  </si>
  <si>
    <t>21800000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</si>
  <si>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11109000 Прочие доходы от использования имущества и прав, находящихся в государственной и муниципальной собственности</t>
  </si>
  <si>
    <t xml:space="preserve">Прочие поступления от использования имущества, находящегося в собственности городских округов </t>
  </si>
  <si>
    <t>начальник ФУ АБГО СК</t>
  </si>
  <si>
    <t>откл.+- недели Т/П</t>
  </si>
  <si>
    <t>в т.ч. 601 Администрация БГО СК</t>
  </si>
  <si>
    <t>ФАКТ за 2020 г</t>
  </si>
  <si>
    <t>10501000 Налог, взимаемый в связи с применением упрощенной системы налогообложения</t>
  </si>
  <si>
    <t>11715000 Инициативные платежи</t>
  </si>
  <si>
    <t>11700000 Прочие неналоговые доходы</t>
  </si>
  <si>
    <t xml:space="preserve">Заместитель главы администрации - </t>
  </si>
  <si>
    <t>ОЖИДАЕМОЕ в 2021 году</t>
  </si>
  <si>
    <t>ФАКТ за 2021 г</t>
  </si>
  <si>
    <t>ФАКТ за 2020 г (в сопоставимых условиях 2022 года)</t>
  </si>
  <si>
    <t>ФАКТ за 2021 г (в сопоставимых условиях 2022 года)</t>
  </si>
  <si>
    <t>на год</t>
  </si>
  <si>
    <t>План по доходам на 2022 г</t>
  </si>
  <si>
    <t>откл.+- от годового плана 2022 г</t>
  </si>
  <si>
    <t>откл.+- от уточненного плана 2022 г</t>
  </si>
  <si>
    <t>План по доходам с учетом изменений на 2021 г</t>
  </si>
  <si>
    <r>
      <t xml:space="preserve">Исполнено по 23.06.2020 год (в сопоставимых условиях 2022 года)
</t>
    </r>
    <r>
      <rPr>
        <b/>
        <sz val="14"/>
        <rFont val="Times New Roman"/>
        <family val="1"/>
        <charset val="204"/>
      </rPr>
      <t>(34,24%)</t>
    </r>
  </si>
  <si>
    <t>откл.+- от исполнения на 23.06.2020 г (в сопостав.усл. 2022 г)</t>
  </si>
  <si>
    <t xml:space="preserve">Исполнено по 23.06.2020 год </t>
  </si>
  <si>
    <t>исполнение за неделю</t>
  </si>
  <si>
    <t>(рублей)</t>
  </si>
  <si>
    <t>10900000 ЗАДОЛЖЕННОСТЬ И ПЕРЕРАСЧЕТЫ ПО ОТМЕНЕННЫМ НАЛОГАМ, СБОРАМ И ИНЫМ ОБЯЗАТЕЛЬНЫМ ПЛАТЕЖАМ</t>
  </si>
  <si>
    <t>9 месяцев 2022 года</t>
  </si>
  <si>
    <t>откл.+- от плана за 9 месяцев 2022 года</t>
  </si>
  <si>
    <t>Исполнение с 01.01.2022 по 22.09.2022
(30,38%)</t>
  </si>
  <si>
    <t>Исполнено по 29.09.2021 год</t>
  </si>
  <si>
    <r>
      <t>Исполнено по 29.09.2021 год (в сопоставимых условиях 2021 года)</t>
    </r>
    <r>
      <rPr>
        <b/>
        <sz val="14"/>
        <rFont val="Times New Roman"/>
        <family val="1"/>
        <charset val="204"/>
      </rPr>
      <t xml:space="preserve">     (30,57%)</t>
    </r>
  </si>
  <si>
    <t>с 16.09.2022 по 22.09.2022 (неделя) П</t>
  </si>
  <si>
    <t>с 23.09.2022 по 29.09.2022 (неделя) Т</t>
  </si>
  <si>
    <t>Исполнение с 01.01.2022 по 29.09.2022
(30,38%)</t>
  </si>
  <si>
    <t xml:space="preserve">откл.+- от исполнения на 29.09.2021 г (в сопостав.усл. 2022г) </t>
  </si>
  <si>
    <t>Исполнение бюджета Благодарненского городского округа Ставропольского края по доходам по состоянию на 29.09.2022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</si>
</sst>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;0.00"/>
    <numFmt numFmtId="165" formatCode="#,##0.00_ ;[Red]\-#,##0.00\ 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2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vertical="top"/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4" fillId="0" borderId="0" xfId="1" applyFont="1" applyBorder="1" applyProtection="1">
      <protection hidden="1"/>
    </xf>
    <xf numFmtId="0" fontId="4" fillId="0" borderId="1" xfId="1" applyFont="1" applyBorder="1" applyProtection="1">
      <protection hidden="1"/>
    </xf>
    <xf numFmtId="0" fontId="4" fillId="2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Font="1"/>
    <xf numFmtId="0" fontId="3" fillId="0" borderId="1" xfId="1" applyNumberFormat="1" applyFont="1" applyFill="1" applyBorder="1" applyAlignment="1" applyProtection="1">
      <alignment horizontal="center"/>
      <protection hidden="1"/>
    </xf>
    <xf numFmtId="164" fontId="3" fillId="0" borderId="1" xfId="1" applyNumberFormat="1" applyFont="1" applyFill="1" applyBorder="1" applyAlignment="1" applyProtection="1">
      <alignment horizontal="right"/>
      <protection hidden="1"/>
    </xf>
    <xf numFmtId="164" fontId="4" fillId="0" borderId="1" xfId="1" applyNumberFormat="1" applyFont="1" applyFill="1" applyBorder="1" applyAlignment="1" applyProtection="1">
      <alignment horizontal="right"/>
      <protection hidden="1"/>
    </xf>
    <xf numFmtId="0" fontId="4" fillId="4" borderId="1" xfId="1" applyNumberFormat="1" applyFont="1" applyFill="1" applyBorder="1" applyAlignment="1" applyProtection="1">
      <alignment horizontal="left" wrapText="1"/>
      <protection hidden="1"/>
    </xf>
    <xf numFmtId="164" fontId="3" fillId="5" borderId="1" xfId="1" applyNumberFormat="1" applyFont="1" applyFill="1" applyBorder="1" applyAlignment="1" applyProtection="1">
      <alignment horizontal="right"/>
      <protection hidden="1"/>
    </xf>
    <xf numFmtId="165" fontId="1" fillId="0" borderId="0" xfId="1" applyNumberFormat="1"/>
    <xf numFmtId="164" fontId="4" fillId="3" borderId="1" xfId="1" applyNumberFormat="1" applyFont="1" applyFill="1" applyBorder="1" applyAlignment="1" applyProtection="1">
      <alignment horizontal="right"/>
      <protection hidden="1"/>
    </xf>
    <xf numFmtId="165" fontId="4" fillId="0" borderId="0" xfId="1" applyNumberFormat="1" applyFont="1"/>
    <xf numFmtId="164" fontId="5" fillId="0" borderId="1" xfId="1" applyNumberFormat="1" applyFont="1" applyFill="1" applyBorder="1" applyAlignment="1" applyProtection="1">
      <alignment horizontal="right"/>
      <protection hidden="1"/>
    </xf>
    <xf numFmtId="0" fontId="4" fillId="3" borderId="0" xfId="1" applyNumberFormat="1" applyFont="1" applyFill="1" applyBorder="1" applyAlignment="1" applyProtection="1">
      <protection hidden="1"/>
    </xf>
    <xf numFmtId="0" fontId="4" fillId="3" borderId="1" xfId="1" applyNumberFormat="1" applyFont="1" applyFill="1" applyBorder="1" applyAlignment="1" applyProtection="1">
      <alignment horizontal="left" wrapText="1"/>
      <protection hidden="1"/>
    </xf>
    <xf numFmtId="0" fontId="4" fillId="3" borderId="1" xfId="1" applyNumberFormat="1" applyFont="1" applyFill="1" applyBorder="1" applyAlignment="1" applyProtection="1">
      <alignment horizontal="right" wrapText="1"/>
      <protection hidden="1"/>
    </xf>
    <xf numFmtId="0" fontId="4" fillId="3" borderId="0" xfId="1" applyFont="1" applyFill="1"/>
    <xf numFmtId="0" fontId="4" fillId="0" borderId="0" xfId="1" applyFont="1" applyBorder="1"/>
    <xf numFmtId="164" fontId="3" fillId="0" borderId="4" xfId="1" applyNumberFormat="1" applyFont="1" applyFill="1" applyBorder="1" applyAlignment="1" applyProtection="1">
      <alignment horizontal="right"/>
      <protection hidden="1"/>
    </xf>
    <xf numFmtId="164" fontId="3" fillId="0" borderId="0" xfId="1" applyNumberFormat="1" applyFont="1" applyFill="1" applyBorder="1" applyAlignment="1" applyProtection="1">
      <alignment horizontal="right"/>
      <protection hidden="1"/>
    </xf>
    <xf numFmtId="164" fontId="4" fillId="5" borderId="1" xfId="1" applyNumberFormat="1" applyFont="1" applyFill="1" applyBorder="1" applyAlignment="1" applyProtection="1">
      <alignment horizontal="right"/>
      <protection hidden="1"/>
    </xf>
    <xf numFmtId="164" fontId="7" fillId="0" borderId="1" xfId="1" applyNumberFormat="1" applyFont="1" applyFill="1" applyBorder="1" applyAlignment="1" applyProtection="1">
      <alignment horizontal="right"/>
      <protection hidden="1"/>
    </xf>
    <xf numFmtId="164" fontId="4" fillId="0" borderId="0" xfId="1" applyNumberFormat="1" applyFont="1" applyFill="1" applyBorder="1" applyAlignment="1" applyProtection="1">
      <alignment horizontal="right"/>
      <protection hidden="1"/>
    </xf>
    <xf numFmtId="164" fontId="4" fillId="0" borderId="4" xfId="1" applyNumberFormat="1" applyFont="1" applyFill="1" applyBorder="1" applyAlignment="1" applyProtection="1">
      <alignment horizontal="right"/>
      <protection hidden="1"/>
    </xf>
    <xf numFmtId="165" fontId="3" fillId="0" borderId="1" xfId="1" applyNumberFormat="1" applyFont="1" applyFill="1" applyBorder="1" applyAlignment="1" applyProtection="1">
      <alignment horizontal="right"/>
      <protection hidden="1"/>
    </xf>
    <xf numFmtId="165" fontId="3" fillId="5" borderId="1" xfId="1" applyNumberFormat="1" applyFont="1" applyFill="1" applyBorder="1" applyAlignment="1" applyProtection="1">
      <alignment horizontal="right"/>
      <protection hidden="1"/>
    </xf>
    <xf numFmtId="165" fontId="4" fillId="0" borderId="1" xfId="1" applyNumberFormat="1" applyFont="1" applyFill="1" applyBorder="1" applyAlignment="1" applyProtection="1">
      <alignment horizontal="right"/>
      <protection hidden="1"/>
    </xf>
    <xf numFmtId="165" fontId="3" fillId="0" borderId="1" xfId="1" applyNumberFormat="1" applyFont="1" applyFill="1" applyBorder="1" applyAlignment="1" applyProtection="1">
      <alignment horizontal="right" wrapText="1"/>
      <protection hidden="1"/>
    </xf>
    <xf numFmtId="164" fontId="4" fillId="3" borderId="0" xfId="1" applyNumberFormat="1" applyFont="1" applyFill="1" applyBorder="1" applyAlignment="1" applyProtection="1">
      <alignment horizontal="right"/>
      <protection hidden="1"/>
    </xf>
    <xf numFmtId="0" fontId="1" fillId="0" borderId="0" xfId="1" applyFont="1" applyFill="1"/>
    <xf numFmtId="0" fontId="4" fillId="0" borderId="0" xfId="1" applyFont="1" applyFill="1"/>
    <xf numFmtId="0" fontId="4" fillId="0" borderId="0" xfId="1" applyFont="1" applyFill="1" applyProtection="1">
      <protection hidden="1"/>
    </xf>
    <xf numFmtId="0" fontId="4" fillId="0" borderId="5" xfId="1" applyNumberFormat="1" applyFont="1" applyFill="1" applyBorder="1" applyAlignment="1" applyProtection="1">
      <alignment vertical="center"/>
      <protection hidden="1"/>
    </xf>
    <xf numFmtId="0" fontId="4" fillId="3" borderId="5" xfId="1" applyNumberFormat="1" applyFont="1" applyFill="1" applyBorder="1" applyAlignment="1" applyProtection="1">
      <alignment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4" fillId="7" borderId="1" xfId="1" applyNumberFormat="1" applyFont="1" applyFill="1" applyBorder="1" applyAlignment="1" applyProtection="1">
      <alignment horizontal="right"/>
      <protection hidden="1"/>
    </xf>
    <xf numFmtId="0" fontId="4" fillId="0" borderId="6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Border="1"/>
    <xf numFmtId="0" fontId="4" fillId="0" borderId="1" xfId="1" applyFont="1" applyBorder="1" applyAlignment="1">
      <alignment horizontal="center" vertical="center" wrapText="1"/>
    </xf>
    <xf numFmtId="164" fontId="3" fillId="7" borderId="1" xfId="1" applyNumberFormat="1" applyFont="1" applyFill="1" applyBorder="1" applyAlignment="1" applyProtection="1">
      <alignment horizontal="right"/>
      <protection hidden="1"/>
    </xf>
    <xf numFmtId="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8" borderId="1" xfId="1" applyNumberFormat="1" applyFont="1" applyFill="1" applyBorder="1" applyAlignment="1" applyProtection="1">
      <alignment horizontal="right"/>
      <protection hidden="1"/>
    </xf>
    <xf numFmtId="164" fontId="3" fillId="3" borderId="1" xfId="1" applyNumberFormat="1" applyFont="1" applyFill="1" applyBorder="1" applyAlignment="1" applyProtection="1">
      <alignment horizontal="right"/>
      <protection hidden="1"/>
    </xf>
    <xf numFmtId="164" fontId="4" fillId="8" borderId="1" xfId="1" applyNumberFormat="1" applyFont="1" applyFill="1" applyBorder="1" applyAlignment="1" applyProtection="1">
      <alignment horizontal="right"/>
      <protection hidden="1"/>
    </xf>
    <xf numFmtId="0" fontId="3" fillId="0" borderId="1" xfId="1" applyNumberFormat="1" applyFont="1" applyFill="1" applyBorder="1" applyAlignment="1" applyProtection="1">
      <alignment horizontal="left" wrapText="1"/>
      <protection hidden="1"/>
    </xf>
    <xf numFmtId="0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Fill="1" applyBorder="1" applyAlignment="1" applyProtection="1">
      <alignment horizontal="right"/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6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9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0" fontId="3" fillId="0" borderId="9" xfId="8" applyNumberFormat="1" applyFont="1" applyFill="1" applyBorder="1" applyAlignment="1" applyProtection="1">
      <alignment horizontal="left" vertical="top" wrapText="1"/>
      <protection hidden="1"/>
    </xf>
    <xf numFmtId="0" fontId="3" fillId="0" borderId="8" xfId="8" applyNumberFormat="1" applyFont="1" applyFill="1" applyBorder="1" applyAlignment="1" applyProtection="1">
      <alignment horizontal="left" vertical="top" wrapText="1"/>
      <protection hidden="1"/>
    </xf>
    <xf numFmtId="0" fontId="4" fillId="0" borderId="0" xfId="1" applyNumberFormat="1" applyFont="1" applyFill="1" applyAlignment="1" applyProtection="1">
      <alignment vertical="center"/>
      <protection hidden="1"/>
    </xf>
  </cellXfs>
  <cellStyles count="17">
    <cellStyle name="Обычный" xfId="0" builtinId="0"/>
    <cellStyle name="Обычный 2" xfId="1"/>
    <cellStyle name="Обычный 2 2" xfId="3"/>
    <cellStyle name="Обычный 2 2 2" xfId="11"/>
    <cellStyle name="Обычный 3" xfId="2"/>
    <cellStyle name="Обычный 3 2" xfId="10"/>
    <cellStyle name="Обычный 4" xfId="4"/>
    <cellStyle name="Обычный 4 2" xfId="12"/>
    <cellStyle name="Обычный 5" xfId="5"/>
    <cellStyle name="Обычный 5 2" xfId="13"/>
    <cellStyle name="Обычный 6" xfId="6"/>
    <cellStyle name="Обычный 6 2" xfId="14"/>
    <cellStyle name="Обычный 7" xfId="7"/>
    <cellStyle name="Обычный 7 2" xfId="15"/>
    <cellStyle name="Обычный 8" xfId="8"/>
    <cellStyle name="Обычный 8 2" xfId="16"/>
    <cellStyle name="Обычный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0"/>
  <sheetViews>
    <sheetView showGridLines="0" tabSelected="1" view="pageBreakPreview" zoomScale="68" zoomScaleNormal="68" zoomScaleSheetLayoutView="68" workbookViewId="0">
      <pane xSplit="12" ySplit="5" topLeftCell="P6" activePane="bottomRight" state="frozen"/>
      <selection pane="topRight" activeCell="M1" sqref="M1"/>
      <selection pane="bottomLeft" activeCell="A6" sqref="A6"/>
      <selection pane="bottomRight" activeCell="AG13" sqref="AG13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50" style="1" customWidth="1"/>
    <col min="10" max="10" width="27.42578125" style="1" hidden="1" customWidth="1"/>
    <col min="11" max="11" width="3.140625" style="1" hidden="1" customWidth="1"/>
    <col min="12" max="12" width="22" style="1" hidden="1" customWidth="1"/>
    <col min="13" max="13" width="23.85546875" style="1" hidden="1" customWidth="1"/>
    <col min="14" max="14" width="23.5703125" style="1" hidden="1" customWidth="1"/>
    <col min="15" max="15" width="21.85546875" style="1" hidden="1" customWidth="1"/>
    <col min="16" max="16" width="25.42578125" style="1" customWidth="1"/>
    <col min="17" max="17" width="25.42578125" style="1" hidden="1" customWidth="1"/>
    <col min="18" max="18" width="25.42578125" style="1" customWidth="1"/>
    <col min="19" max="19" width="25.28515625" style="1" customWidth="1"/>
    <col min="20" max="20" width="23.85546875" style="1" hidden="1" customWidth="1"/>
    <col min="21" max="22" width="22.140625" style="1" hidden="1" customWidth="1"/>
    <col min="23" max="23" width="28.5703125" style="1" hidden="1" customWidth="1"/>
    <col min="24" max="24" width="25.5703125" style="1" customWidth="1"/>
    <col min="25" max="25" width="23.5703125" style="1" hidden="1" customWidth="1"/>
    <col min="26" max="26" width="25.85546875" style="1" customWidth="1"/>
    <col min="27" max="27" width="14.7109375" style="1" customWidth="1"/>
    <col min="28" max="28" width="24.5703125" style="1" hidden="1" customWidth="1"/>
    <col min="29" max="29" width="13.85546875" style="1" hidden="1" customWidth="1"/>
    <col min="30" max="30" width="22.5703125" style="1" hidden="1" customWidth="1"/>
    <col min="31" max="31" width="12" style="1" hidden="1" customWidth="1"/>
    <col min="32" max="32" width="22" style="1" bestFit="1" customWidth="1"/>
    <col min="33" max="33" width="18" style="1" customWidth="1"/>
    <col min="34" max="34" width="28.28515625" style="1" hidden="1" customWidth="1"/>
    <col min="35" max="35" width="18.42578125" style="1" hidden="1" customWidth="1"/>
    <col min="36" max="36" width="23.7109375" style="1" hidden="1" customWidth="1"/>
    <col min="37" max="243" width="9.140625" style="1" customWidth="1"/>
    <col min="244" max="16384" width="9.140625" style="1"/>
  </cols>
  <sheetData>
    <row r="1" spans="1:37" s="40" customFormat="1" ht="28.5" customHeight="1" x14ac:dyDescent="0.2">
      <c r="A1" s="3"/>
      <c r="B1" s="2"/>
      <c r="C1" s="2"/>
      <c r="D1" s="2"/>
      <c r="E1" s="2"/>
      <c r="F1" s="2"/>
      <c r="G1" s="2"/>
      <c r="H1" s="2"/>
      <c r="I1" s="62" t="s">
        <v>79</v>
      </c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77"/>
      <c r="AI1" s="77"/>
      <c r="AJ1" s="77"/>
      <c r="AK1" s="77"/>
    </row>
    <row r="2" spans="1:37" s="41" customFormat="1" ht="20.25" customHeight="1" x14ac:dyDescent="0.3">
      <c r="A2" s="7"/>
      <c r="B2" s="7"/>
      <c r="C2" s="7"/>
      <c r="D2" s="7"/>
      <c r="E2" s="7"/>
      <c r="F2" s="7"/>
      <c r="G2" s="7"/>
      <c r="H2" s="7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77"/>
      <c r="AI2" s="77"/>
      <c r="AJ2" s="77"/>
      <c r="AK2" s="77"/>
    </row>
    <row r="3" spans="1:37" s="41" customFormat="1" ht="19.5" customHeight="1" x14ac:dyDescent="0.3">
      <c r="A3" s="42"/>
      <c r="B3" s="42"/>
      <c r="C3" s="42"/>
      <c r="D3" s="42"/>
      <c r="E3" s="42"/>
      <c r="F3" s="42"/>
      <c r="G3" s="42"/>
      <c r="H3" s="42"/>
      <c r="I3" s="42"/>
      <c r="J3" s="43"/>
      <c r="K3" s="43"/>
      <c r="L3" s="42"/>
      <c r="M3" s="43"/>
      <c r="N3" s="43"/>
      <c r="O3" s="43"/>
      <c r="P3" s="43"/>
      <c r="Q3" s="44"/>
      <c r="R3" s="43"/>
      <c r="S3" s="43"/>
      <c r="T3" s="43"/>
      <c r="U3" s="43"/>
      <c r="V3" s="43"/>
      <c r="W3" s="43"/>
      <c r="X3" s="43"/>
      <c r="Y3" s="42"/>
      <c r="Z3" s="42"/>
      <c r="AA3" s="42"/>
      <c r="AB3" s="42"/>
      <c r="AC3" s="42"/>
      <c r="AD3" s="42"/>
      <c r="AE3" s="42"/>
      <c r="AF3" s="42"/>
      <c r="AG3" s="61" t="s">
        <v>68</v>
      </c>
      <c r="AH3" s="42"/>
      <c r="AJ3" s="48"/>
    </row>
    <row r="4" spans="1:37" s="5" customFormat="1" ht="81.75" customHeight="1" x14ac:dyDescent="0.3">
      <c r="A4" s="4"/>
      <c r="B4" s="10"/>
      <c r="C4" s="10"/>
      <c r="D4" s="10"/>
      <c r="E4" s="10"/>
      <c r="F4" s="10"/>
      <c r="G4" s="10"/>
      <c r="H4" s="10"/>
      <c r="I4" s="63" t="s">
        <v>36</v>
      </c>
      <c r="J4" s="64" t="s">
        <v>50</v>
      </c>
      <c r="K4" s="64" t="s">
        <v>57</v>
      </c>
      <c r="L4" s="65" t="s">
        <v>66</v>
      </c>
      <c r="M4" s="64" t="s">
        <v>64</v>
      </c>
      <c r="N4" s="64" t="s">
        <v>63</v>
      </c>
      <c r="O4" s="66" t="s">
        <v>56</v>
      </c>
      <c r="P4" s="64" t="s">
        <v>58</v>
      </c>
      <c r="Q4" s="65" t="s">
        <v>73</v>
      </c>
      <c r="R4" s="64" t="s">
        <v>74</v>
      </c>
      <c r="S4" s="67" t="s">
        <v>60</v>
      </c>
      <c r="T4" s="68"/>
      <c r="U4" s="69" t="s">
        <v>67</v>
      </c>
      <c r="V4" s="69"/>
      <c r="W4" s="73" t="s">
        <v>72</v>
      </c>
      <c r="X4" s="64" t="s">
        <v>77</v>
      </c>
      <c r="Y4" s="71" t="s">
        <v>48</v>
      </c>
      <c r="Z4" s="69" t="s">
        <v>61</v>
      </c>
      <c r="AA4" s="69"/>
      <c r="AB4" s="69" t="s">
        <v>62</v>
      </c>
      <c r="AC4" s="69"/>
      <c r="AD4" s="69" t="s">
        <v>71</v>
      </c>
      <c r="AE4" s="69"/>
      <c r="AF4" s="69" t="s">
        <v>78</v>
      </c>
      <c r="AG4" s="69"/>
      <c r="AH4" s="69" t="s">
        <v>65</v>
      </c>
      <c r="AI4" s="69"/>
      <c r="AJ4" s="49" t="s">
        <v>55</v>
      </c>
    </row>
    <row r="5" spans="1:37" s="5" customFormat="1" ht="57" customHeight="1" x14ac:dyDescent="0.3">
      <c r="A5" s="8"/>
      <c r="B5" s="58" t="s">
        <v>35</v>
      </c>
      <c r="C5" s="58" t="s">
        <v>34</v>
      </c>
      <c r="D5" s="58" t="s">
        <v>33</v>
      </c>
      <c r="E5" s="58" t="s">
        <v>32</v>
      </c>
      <c r="F5" s="58" t="s">
        <v>31</v>
      </c>
      <c r="G5" s="58" t="s">
        <v>30</v>
      </c>
      <c r="H5" s="58" t="s">
        <v>29</v>
      </c>
      <c r="I5" s="63"/>
      <c r="J5" s="64"/>
      <c r="K5" s="64"/>
      <c r="L5" s="65"/>
      <c r="M5" s="64"/>
      <c r="N5" s="64"/>
      <c r="O5" s="66"/>
      <c r="P5" s="64"/>
      <c r="Q5" s="65"/>
      <c r="R5" s="64"/>
      <c r="S5" s="56" t="s">
        <v>59</v>
      </c>
      <c r="T5" s="59" t="s">
        <v>70</v>
      </c>
      <c r="U5" s="51" t="s">
        <v>75</v>
      </c>
      <c r="V5" s="51" t="s">
        <v>76</v>
      </c>
      <c r="W5" s="73"/>
      <c r="X5" s="64"/>
      <c r="Y5" s="72"/>
      <c r="Z5" s="58" t="s">
        <v>41</v>
      </c>
      <c r="AA5" s="58" t="s">
        <v>42</v>
      </c>
      <c r="AB5" s="58" t="s">
        <v>41</v>
      </c>
      <c r="AC5" s="58" t="s">
        <v>42</v>
      </c>
      <c r="AD5" s="58" t="s">
        <v>41</v>
      </c>
      <c r="AE5" s="58" t="s">
        <v>42</v>
      </c>
      <c r="AF5" s="58" t="s">
        <v>41</v>
      </c>
      <c r="AG5" s="58" t="s">
        <v>42</v>
      </c>
      <c r="AH5" s="58" t="s">
        <v>41</v>
      </c>
      <c r="AI5" s="58" t="s">
        <v>42</v>
      </c>
      <c r="AJ5" s="58" t="s">
        <v>41</v>
      </c>
    </row>
    <row r="6" spans="1:37" s="5" customFormat="1" ht="18.75" x14ac:dyDescent="0.3">
      <c r="A6" s="8"/>
      <c r="B6" s="58"/>
      <c r="C6" s="58"/>
      <c r="D6" s="58"/>
      <c r="E6" s="58"/>
      <c r="F6" s="58"/>
      <c r="G6" s="58"/>
      <c r="H6" s="58"/>
      <c r="I6" s="45">
        <v>1</v>
      </c>
      <c r="J6" s="45">
        <v>8</v>
      </c>
      <c r="K6" s="45">
        <v>3</v>
      </c>
      <c r="L6" s="45"/>
      <c r="M6" s="45">
        <v>2</v>
      </c>
      <c r="N6" s="45">
        <v>8</v>
      </c>
      <c r="O6" s="45">
        <v>3</v>
      </c>
      <c r="P6" s="45">
        <v>2</v>
      </c>
      <c r="Q6" s="45">
        <v>9</v>
      </c>
      <c r="R6" s="45">
        <v>3</v>
      </c>
      <c r="S6" s="45">
        <v>4</v>
      </c>
      <c r="T6" s="45">
        <v>7</v>
      </c>
      <c r="U6" s="45">
        <v>8</v>
      </c>
      <c r="V6" s="45">
        <v>9</v>
      </c>
      <c r="W6" s="45"/>
      <c r="X6" s="45">
        <v>5</v>
      </c>
      <c r="Y6" s="45">
        <v>11</v>
      </c>
      <c r="Z6" s="45">
        <v>6</v>
      </c>
      <c r="AA6" s="45">
        <v>7</v>
      </c>
      <c r="AB6" s="45">
        <v>9</v>
      </c>
      <c r="AC6" s="45">
        <v>10</v>
      </c>
      <c r="AD6" s="45">
        <v>14</v>
      </c>
      <c r="AE6" s="45">
        <v>15</v>
      </c>
      <c r="AF6" s="45">
        <v>8</v>
      </c>
      <c r="AG6" s="45">
        <v>9</v>
      </c>
      <c r="AH6" s="45">
        <v>18</v>
      </c>
      <c r="AI6" s="45">
        <v>19</v>
      </c>
      <c r="AJ6" s="47">
        <v>19</v>
      </c>
    </row>
    <row r="7" spans="1:37" s="14" customFormat="1" ht="35.25" customHeight="1" x14ac:dyDescent="0.3">
      <c r="A7" s="13"/>
      <c r="B7" s="70" t="s">
        <v>8</v>
      </c>
      <c r="C7" s="70"/>
      <c r="D7" s="70"/>
      <c r="E7" s="70"/>
      <c r="F7" s="70"/>
      <c r="G7" s="70"/>
      <c r="H7" s="70"/>
      <c r="I7" s="70"/>
      <c r="J7" s="16">
        <f t="shared" ref="J7:T7" si="0">J8+J9+J11+J12+J13+J14+J15+J18+J20+J27+J28+J31+J34+J36+J10</f>
        <v>360649780.94999993</v>
      </c>
      <c r="K7" s="16">
        <f t="shared" si="0"/>
        <v>344391586.27513433</v>
      </c>
      <c r="L7" s="16">
        <f t="shared" si="0"/>
        <v>126453042.85999998</v>
      </c>
      <c r="M7" s="16">
        <f t="shared" si="0"/>
        <v>121257454.43554319</v>
      </c>
      <c r="N7" s="16">
        <f t="shared" si="0"/>
        <v>360402470.81999993</v>
      </c>
      <c r="O7" s="16">
        <f t="shared" si="0"/>
        <v>385569790.7899999</v>
      </c>
      <c r="P7" s="16">
        <f t="shared" si="0"/>
        <v>384576783.90558708</v>
      </c>
      <c r="Q7" s="16">
        <f t="shared" si="0"/>
        <v>237554184.20000002</v>
      </c>
      <c r="R7" s="16">
        <f t="shared" si="0"/>
        <v>234102815.31329736</v>
      </c>
      <c r="S7" s="16">
        <f t="shared" si="0"/>
        <v>378367468.31999999</v>
      </c>
      <c r="T7" s="16">
        <f t="shared" si="0"/>
        <v>239384725.03999999</v>
      </c>
      <c r="U7" s="16">
        <f>U8+U9+U11+U12+U13+U14+U15+U18+U20+U27+U28+U31+U34+U36+U10+U19</f>
        <v>5986188.1400000015</v>
      </c>
      <c r="V7" s="16">
        <f>V8+V9+V11+V12+V13+V14+V15+V18+V20+V27+V28+V31+V34+V36+V10+V19</f>
        <v>8640042.8599999994</v>
      </c>
      <c r="W7" s="16">
        <v>245067731.59999993</v>
      </c>
      <c r="X7" s="16">
        <f>X8+X9+X11+X12+X13+X14+X15+X18+X20+X27+X28+X31+X34+X36+X10+X19</f>
        <v>253707774.46000001</v>
      </c>
      <c r="Y7" s="16">
        <f t="shared" ref="Y7:Y47" si="1">V7-U7</f>
        <v>2653854.7199999979</v>
      </c>
      <c r="Z7" s="16">
        <f>X7-S7</f>
        <v>-124659693.85999998</v>
      </c>
      <c r="AA7" s="16">
        <f t="shared" ref="AA7:AA47" si="2">IF(S7=0,0,X7/S7*100)</f>
        <v>67.053273788704672</v>
      </c>
      <c r="AB7" s="16" t="e">
        <f>X7-#REF!</f>
        <v>#REF!</v>
      </c>
      <c r="AC7" s="16" t="e">
        <f>IF(#REF!=0,0,X7/#REF!*100)</f>
        <v>#REF!</v>
      </c>
      <c r="AD7" s="16">
        <f t="shared" ref="AD7:AD47" si="3">X7-T7</f>
        <v>14323049.420000017</v>
      </c>
      <c r="AE7" s="16">
        <f t="shared" ref="AE7:AE47" si="4">IF(T7=0,0,X7/T7*100)</f>
        <v>105.98327625858614</v>
      </c>
      <c r="AF7" s="16">
        <f t="shared" ref="AF7:AF47" si="5">X7-R7</f>
        <v>19604959.146702647</v>
      </c>
      <c r="AG7" s="16">
        <f t="shared" ref="AG7:AG47" si="6">IF(R7=0,0,X7/R7*100)</f>
        <v>108.37450806410232</v>
      </c>
      <c r="AH7" s="16">
        <f t="shared" ref="AH7:AH47" si="7">X7-M7</f>
        <v>132450320.02445681</v>
      </c>
      <c r="AI7" s="16">
        <f t="shared" ref="AI7:AI47" si="8">IF(M7=0,0,X7/M7*100)</f>
        <v>209.23066185169125</v>
      </c>
      <c r="AJ7" s="50" t="e">
        <f>AJ8+AJ9+AJ11+AJ12+AJ13+AJ14+AJ15+AJ18+AJ20+AJ27+AJ28+AJ31+AJ34+AJ36+AJ10</f>
        <v>#REF!</v>
      </c>
    </row>
    <row r="8" spans="1:37" s="14" customFormat="1" ht="42" customHeight="1" x14ac:dyDescent="0.3">
      <c r="A8" s="13"/>
      <c r="B8" s="70" t="s">
        <v>28</v>
      </c>
      <c r="C8" s="70"/>
      <c r="D8" s="70"/>
      <c r="E8" s="70"/>
      <c r="F8" s="70"/>
      <c r="G8" s="70"/>
      <c r="H8" s="70"/>
      <c r="I8" s="70"/>
      <c r="J8" s="16">
        <v>164512361.93000001</v>
      </c>
      <c r="K8" s="19">
        <f>J8/34.24*100*30.38/100</f>
        <v>145966283.74513432</v>
      </c>
      <c r="L8" s="16">
        <v>66310922.030000001</v>
      </c>
      <c r="M8" s="19">
        <f>L8/34.24*100*30.38/100</f>
        <v>58835450.095543221</v>
      </c>
      <c r="N8" s="16">
        <v>151841019.02000001</v>
      </c>
      <c r="O8" s="16">
        <v>159769581.34999999</v>
      </c>
      <c r="P8" s="19">
        <f>O8/30.57*100*30.38/100</f>
        <v>158776574.46558717</v>
      </c>
      <c r="Q8" s="16">
        <v>105778572.51000001</v>
      </c>
      <c r="R8" s="19">
        <f>Q8/30.57*100*30.38/100</f>
        <v>105121132.90329735</v>
      </c>
      <c r="S8" s="16">
        <v>176456706.06</v>
      </c>
      <c r="T8" s="16">
        <v>121063026</v>
      </c>
      <c r="U8" s="16">
        <v>3266204.84</v>
      </c>
      <c r="V8" s="16">
        <v>1402635.11</v>
      </c>
      <c r="W8" s="16">
        <v>121774730.79000001</v>
      </c>
      <c r="X8" s="16">
        <f>W8+V8</f>
        <v>123177365.90000001</v>
      </c>
      <c r="Y8" s="16">
        <f t="shared" si="1"/>
        <v>-1863569.7299999997</v>
      </c>
      <c r="Z8" s="16">
        <f t="shared" ref="Z8:Z47" si="9">X8-S8</f>
        <v>-53279340.159999996</v>
      </c>
      <c r="AA8" s="16">
        <f t="shared" si="2"/>
        <v>69.805998678291331</v>
      </c>
      <c r="AB8" s="16" t="e">
        <f>X8-#REF!</f>
        <v>#REF!</v>
      </c>
      <c r="AC8" s="16" t="e">
        <f>IF(#REF!=0,0,X8/#REF!*100)</f>
        <v>#REF!</v>
      </c>
      <c r="AD8" s="16">
        <f t="shared" si="3"/>
        <v>2114339.900000006</v>
      </c>
      <c r="AE8" s="16">
        <f t="shared" si="4"/>
        <v>101.74647864823734</v>
      </c>
      <c r="AF8" s="16">
        <f t="shared" si="5"/>
        <v>18056232.996702656</v>
      </c>
      <c r="AG8" s="16">
        <f t="shared" si="6"/>
        <v>117.17659665379831</v>
      </c>
      <c r="AH8" s="16">
        <f t="shared" si="7"/>
        <v>64341915.804456785</v>
      </c>
      <c r="AI8" s="16">
        <f t="shared" si="8"/>
        <v>209.35909506933589</v>
      </c>
      <c r="AJ8" s="50" t="e">
        <f>#REF!</f>
        <v>#REF!</v>
      </c>
    </row>
    <row r="9" spans="1:37" s="14" customFormat="1" ht="61.5" customHeight="1" x14ac:dyDescent="0.3">
      <c r="A9" s="13"/>
      <c r="B9" s="70" t="s">
        <v>27</v>
      </c>
      <c r="C9" s="70"/>
      <c r="D9" s="70"/>
      <c r="E9" s="70"/>
      <c r="F9" s="70"/>
      <c r="G9" s="70"/>
      <c r="H9" s="70"/>
      <c r="I9" s="70"/>
      <c r="J9" s="16">
        <v>20275547.789999999</v>
      </c>
      <c r="K9" s="16">
        <f>J9</f>
        <v>20275547.789999999</v>
      </c>
      <c r="L9" s="16">
        <v>7893925.1100000003</v>
      </c>
      <c r="M9" s="16">
        <f>L9</f>
        <v>7893925.1100000003</v>
      </c>
      <c r="N9" s="16">
        <v>24357274.23</v>
      </c>
      <c r="O9" s="16">
        <v>25632828.5</v>
      </c>
      <c r="P9" s="16">
        <f>O9</f>
        <v>25632828.5</v>
      </c>
      <c r="Q9" s="16">
        <v>16485158.1</v>
      </c>
      <c r="R9" s="16">
        <f>Q9</f>
        <v>16485158.1</v>
      </c>
      <c r="S9" s="16">
        <v>29580854</v>
      </c>
      <c r="T9" s="16">
        <v>21342158</v>
      </c>
      <c r="U9" s="16">
        <v>21820.16</v>
      </c>
      <c r="V9" s="16">
        <v>2865489.62</v>
      </c>
      <c r="W9" s="16">
        <v>19962945.120000001</v>
      </c>
      <c r="X9" s="16">
        <f>W9+V9</f>
        <v>22828434.740000002</v>
      </c>
      <c r="Y9" s="16">
        <f t="shared" si="1"/>
        <v>2843669.46</v>
      </c>
      <c r="Z9" s="16">
        <f t="shared" si="9"/>
        <v>-6752419.2599999979</v>
      </c>
      <c r="AA9" s="16">
        <f t="shared" si="2"/>
        <v>77.173007716410098</v>
      </c>
      <c r="AB9" s="16" t="e">
        <f>X9-#REF!</f>
        <v>#REF!</v>
      </c>
      <c r="AC9" s="16" t="e">
        <f>IF(#REF!=0,0,X9/#REF!*100)</f>
        <v>#REF!</v>
      </c>
      <c r="AD9" s="16">
        <f t="shared" si="3"/>
        <v>1486276.7400000021</v>
      </c>
      <c r="AE9" s="16">
        <f t="shared" si="4"/>
        <v>106.9640414994585</v>
      </c>
      <c r="AF9" s="16">
        <f t="shared" si="5"/>
        <v>6343276.6400000025</v>
      </c>
      <c r="AG9" s="16">
        <f t="shared" si="6"/>
        <v>138.47871280045536</v>
      </c>
      <c r="AH9" s="16">
        <f t="shared" si="7"/>
        <v>14934509.630000003</v>
      </c>
      <c r="AI9" s="16">
        <f t="shared" si="8"/>
        <v>289.18990770612976</v>
      </c>
      <c r="AJ9" s="50">
        <v>24865000</v>
      </c>
    </row>
    <row r="10" spans="1:37" s="14" customFormat="1" ht="57" customHeight="1" x14ac:dyDescent="0.3">
      <c r="A10" s="13"/>
      <c r="B10" s="55"/>
      <c r="C10" s="55"/>
      <c r="D10" s="55"/>
      <c r="E10" s="55"/>
      <c r="F10" s="55"/>
      <c r="G10" s="55"/>
      <c r="H10" s="55"/>
      <c r="I10" s="55" t="s">
        <v>51</v>
      </c>
      <c r="J10" s="16">
        <v>0</v>
      </c>
      <c r="K10" s="16">
        <f t="shared" ref="K10:K11" si="10">J10</f>
        <v>0</v>
      </c>
      <c r="L10" s="16">
        <v>0</v>
      </c>
      <c r="M10" s="53">
        <f t="shared" ref="M10" si="11">L10</f>
        <v>0</v>
      </c>
      <c r="N10" s="16">
        <v>8810490.5399999991</v>
      </c>
      <c r="O10" s="16">
        <v>9529840.7599999998</v>
      </c>
      <c r="P10" s="16">
        <f t="shared" ref="P10:P13" si="12">O10</f>
        <v>9529840.7599999998</v>
      </c>
      <c r="Q10" s="16">
        <v>6718689.6500000004</v>
      </c>
      <c r="R10" s="16">
        <f t="shared" ref="R10" si="13">Q10</f>
        <v>6718689.6500000004</v>
      </c>
      <c r="S10" s="16">
        <v>10200000</v>
      </c>
      <c r="T10" s="16">
        <v>8222002</v>
      </c>
      <c r="U10" s="16">
        <v>76181.83</v>
      </c>
      <c r="V10" s="16">
        <v>56996.24</v>
      </c>
      <c r="W10" s="16">
        <v>8328126.4199999999</v>
      </c>
      <c r="X10" s="16">
        <f t="shared" ref="X10:X14" si="14">W10+V10</f>
        <v>8385122.6600000001</v>
      </c>
      <c r="Y10" s="16">
        <f t="shared" si="1"/>
        <v>-19185.590000000004</v>
      </c>
      <c r="Z10" s="16">
        <f t="shared" si="9"/>
        <v>-1814877.3399999999</v>
      </c>
      <c r="AA10" s="16">
        <f t="shared" si="2"/>
        <v>82.207084901960783</v>
      </c>
      <c r="AB10" s="16" t="e">
        <f>X10-#REF!</f>
        <v>#REF!</v>
      </c>
      <c r="AC10" s="16" t="e">
        <f>IF(#REF!=0,0,X10/#REF!*100)</f>
        <v>#REF!</v>
      </c>
      <c r="AD10" s="16">
        <f t="shared" si="3"/>
        <v>163120.66000000015</v>
      </c>
      <c r="AE10" s="16">
        <f t="shared" si="4"/>
        <v>101.98395305668863</v>
      </c>
      <c r="AF10" s="16">
        <f t="shared" si="5"/>
        <v>1666433.0099999998</v>
      </c>
      <c r="AG10" s="16">
        <f t="shared" si="6"/>
        <v>124.8029466579097</v>
      </c>
      <c r="AH10" s="16">
        <f t="shared" si="7"/>
        <v>8385122.6600000001</v>
      </c>
      <c r="AI10" s="16">
        <f t="shared" si="8"/>
        <v>0</v>
      </c>
      <c r="AJ10" s="50">
        <f>X10</f>
        <v>8385122.6600000001</v>
      </c>
    </row>
    <row r="11" spans="1:37" s="14" customFormat="1" ht="57.75" customHeight="1" x14ac:dyDescent="0.3">
      <c r="A11" s="13"/>
      <c r="B11" s="70" t="s">
        <v>26</v>
      </c>
      <c r="C11" s="70"/>
      <c r="D11" s="70"/>
      <c r="E11" s="70"/>
      <c r="F11" s="70"/>
      <c r="G11" s="70"/>
      <c r="H11" s="70"/>
      <c r="I11" s="70"/>
      <c r="J11" s="16">
        <v>11880184.26</v>
      </c>
      <c r="K11" s="16">
        <f t="shared" si="10"/>
        <v>11880184.26</v>
      </c>
      <c r="L11" s="16">
        <v>5414678.8600000003</v>
      </c>
      <c r="M11" s="53">
        <f>L11</f>
        <v>5414678.8600000003</v>
      </c>
      <c r="N11" s="16">
        <v>2900000</v>
      </c>
      <c r="O11" s="16">
        <v>2940555.44</v>
      </c>
      <c r="P11" s="16">
        <f t="shared" si="12"/>
        <v>2940555.44</v>
      </c>
      <c r="Q11" s="16">
        <v>2830487.04</v>
      </c>
      <c r="R11" s="52">
        <f>S11</f>
        <v>36557.760000000002</v>
      </c>
      <c r="S11" s="16">
        <v>36557.760000000002</v>
      </c>
      <c r="T11" s="16">
        <v>36557.760000000002</v>
      </c>
      <c r="U11" s="16">
        <v>15582.63</v>
      </c>
      <c r="V11" s="16">
        <v>-2139.79</v>
      </c>
      <c r="W11" s="16">
        <v>61714.289999999994</v>
      </c>
      <c r="X11" s="16">
        <f t="shared" si="14"/>
        <v>59574.499999999993</v>
      </c>
      <c r="Y11" s="16">
        <f t="shared" si="1"/>
        <v>-17722.419999999998</v>
      </c>
      <c r="Z11" s="16">
        <f t="shared" si="9"/>
        <v>23016.739999999991</v>
      </c>
      <c r="AA11" s="16">
        <f t="shared" si="2"/>
        <v>162.95992971122953</v>
      </c>
      <c r="AB11" s="16" t="e">
        <f>X11-#REF!</f>
        <v>#REF!</v>
      </c>
      <c r="AC11" s="16" t="e">
        <f>IF(#REF!=0,0,X11/#REF!*100)</f>
        <v>#REF!</v>
      </c>
      <c r="AD11" s="16">
        <f t="shared" si="3"/>
        <v>23016.739999999991</v>
      </c>
      <c r="AE11" s="16">
        <f t="shared" si="4"/>
        <v>162.95992971122953</v>
      </c>
      <c r="AF11" s="16">
        <f t="shared" si="5"/>
        <v>23016.739999999991</v>
      </c>
      <c r="AG11" s="16">
        <f t="shared" si="6"/>
        <v>162.95992971122953</v>
      </c>
      <c r="AH11" s="16">
        <f t="shared" si="7"/>
        <v>-5355104.3600000003</v>
      </c>
      <c r="AI11" s="16">
        <f t="shared" si="8"/>
        <v>1.1002406890664609</v>
      </c>
      <c r="AJ11" s="50">
        <f>X11</f>
        <v>59574.499999999993</v>
      </c>
    </row>
    <row r="12" spans="1:37" s="14" customFormat="1" ht="37.5" customHeight="1" x14ac:dyDescent="0.3">
      <c r="A12" s="13"/>
      <c r="B12" s="70" t="s">
        <v>25</v>
      </c>
      <c r="C12" s="70"/>
      <c r="D12" s="70"/>
      <c r="E12" s="70"/>
      <c r="F12" s="70"/>
      <c r="G12" s="70"/>
      <c r="H12" s="70"/>
      <c r="I12" s="70"/>
      <c r="J12" s="16">
        <v>11042346.74</v>
      </c>
      <c r="K12" s="16">
        <f>J12</f>
        <v>11042346.74</v>
      </c>
      <c r="L12" s="16">
        <v>3567077.86</v>
      </c>
      <c r="M12" s="16">
        <f>L12</f>
        <v>3567077.86</v>
      </c>
      <c r="N12" s="16">
        <v>12675114.5</v>
      </c>
      <c r="O12" s="16">
        <v>12731516.73</v>
      </c>
      <c r="P12" s="16">
        <f>O12</f>
        <v>12731516.73</v>
      </c>
      <c r="Q12" s="16">
        <v>12573301.310000001</v>
      </c>
      <c r="R12" s="16">
        <f>Q12</f>
        <v>12573301.310000001</v>
      </c>
      <c r="S12" s="16">
        <v>5665000</v>
      </c>
      <c r="T12" s="16">
        <v>5542416</v>
      </c>
      <c r="U12" s="16">
        <v>17259.68</v>
      </c>
      <c r="V12" s="16">
        <v>5</v>
      </c>
      <c r="W12" s="16">
        <v>5091900.6999999993</v>
      </c>
      <c r="X12" s="16">
        <f t="shared" si="14"/>
        <v>5091905.6999999993</v>
      </c>
      <c r="Y12" s="16">
        <f t="shared" si="1"/>
        <v>-17254.68</v>
      </c>
      <c r="Z12" s="16">
        <f t="shared" si="9"/>
        <v>-573094.30000000075</v>
      </c>
      <c r="AA12" s="16">
        <f t="shared" si="2"/>
        <v>89.883595763459823</v>
      </c>
      <c r="AB12" s="16" t="e">
        <f>X12-#REF!</f>
        <v>#REF!</v>
      </c>
      <c r="AC12" s="16" t="e">
        <f>IF(#REF!=0,0,X12/#REF!*100)</f>
        <v>#REF!</v>
      </c>
      <c r="AD12" s="16">
        <f t="shared" si="3"/>
        <v>-450510.30000000075</v>
      </c>
      <c r="AE12" s="16">
        <f t="shared" si="4"/>
        <v>91.871589934786542</v>
      </c>
      <c r="AF12" s="16">
        <f t="shared" si="5"/>
        <v>-7481395.6100000013</v>
      </c>
      <c r="AG12" s="16">
        <f t="shared" si="6"/>
        <v>40.497762476671284</v>
      </c>
      <c r="AH12" s="16">
        <f t="shared" si="7"/>
        <v>1524827.8399999994</v>
      </c>
      <c r="AI12" s="16">
        <f t="shared" si="8"/>
        <v>142.74725419085746</v>
      </c>
      <c r="AJ12" s="50">
        <f>X12</f>
        <v>5091905.6999999993</v>
      </c>
    </row>
    <row r="13" spans="1:37" s="14" customFormat="1" ht="57.75" customHeight="1" x14ac:dyDescent="0.3">
      <c r="A13" s="13"/>
      <c r="B13" s="70" t="s">
        <v>24</v>
      </c>
      <c r="C13" s="70"/>
      <c r="D13" s="70"/>
      <c r="E13" s="70"/>
      <c r="F13" s="70"/>
      <c r="G13" s="70"/>
      <c r="H13" s="70"/>
      <c r="I13" s="70"/>
      <c r="J13" s="16">
        <v>199821.72</v>
      </c>
      <c r="K13" s="16">
        <f t="shared" ref="K13" si="15">J13</f>
        <v>199821.72</v>
      </c>
      <c r="L13" s="16">
        <v>141824.35999999999</v>
      </c>
      <c r="M13" s="16">
        <f t="shared" ref="M13" si="16">L13</f>
        <v>141824.35999999999</v>
      </c>
      <c r="N13" s="16">
        <v>4514274.29</v>
      </c>
      <c r="O13" s="16">
        <v>6011745.4100000001</v>
      </c>
      <c r="P13" s="16">
        <f t="shared" si="12"/>
        <v>6011745.4100000001</v>
      </c>
      <c r="Q13" s="16">
        <v>3695567.81</v>
      </c>
      <c r="R13" s="16">
        <f t="shared" ref="R13" si="17">Q13</f>
        <v>3695567.81</v>
      </c>
      <c r="S13" s="16">
        <v>4560000</v>
      </c>
      <c r="T13" s="16">
        <v>4156008</v>
      </c>
      <c r="U13" s="16">
        <v>14067.45</v>
      </c>
      <c r="V13" s="16">
        <v>95554.89</v>
      </c>
      <c r="W13" s="16">
        <v>4594653.2200000016</v>
      </c>
      <c r="X13" s="16">
        <f t="shared" si="14"/>
        <v>4690208.1100000013</v>
      </c>
      <c r="Y13" s="16">
        <f t="shared" si="1"/>
        <v>81487.44</v>
      </c>
      <c r="Z13" s="16">
        <f t="shared" si="9"/>
        <v>130208.11000000127</v>
      </c>
      <c r="AA13" s="16">
        <f t="shared" si="2"/>
        <v>102.85544100877195</v>
      </c>
      <c r="AB13" s="16" t="e">
        <f>X13-#REF!</f>
        <v>#REF!</v>
      </c>
      <c r="AC13" s="16" t="e">
        <f>IF(#REF!=0,0,X13/#REF!*100)</f>
        <v>#REF!</v>
      </c>
      <c r="AD13" s="16">
        <f t="shared" si="3"/>
        <v>534200.11000000127</v>
      </c>
      <c r="AE13" s="16">
        <f t="shared" si="4"/>
        <v>112.85368339040735</v>
      </c>
      <c r="AF13" s="16">
        <f t="shared" si="5"/>
        <v>994640.30000000121</v>
      </c>
      <c r="AG13" s="16">
        <f t="shared" si="6"/>
        <v>126.91441075194345</v>
      </c>
      <c r="AH13" s="16">
        <f t="shared" si="7"/>
        <v>4548383.7500000009</v>
      </c>
      <c r="AI13" s="16">
        <f t="shared" si="8"/>
        <v>3307.0539574442655</v>
      </c>
      <c r="AJ13" s="50">
        <f>X13</f>
        <v>4690208.1100000013</v>
      </c>
    </row>
    <row r="14" spans="1:37" s="14" customFormat="1" ht="37.5" customHeight="1" x14ac:dyDescent="0.3">
      <c r="A14" s="13"/>
      <c r="B14" s="70" t="s">
        <v>23</v>
      </c>
      <c r="C14" s="70"/>
      <c r="D14" s="70"/>
      <c r="E14" s="70"/>
      <c r="F14" s="70"/>
      <c r="G14" s="70"/>
      <c r="H14" s="70"/>
      <c r="I14" s="70"/>
      <c r="J14" s="16">
        <v>12135551.99</v>
      </c>
      <c r="K14" s="16">
        <f>J14</f>
        <v>12135551.99</v>
      </c>
      <c r="L14" s="16">
        <v>1160678.8899999999</v>
      </c>
      <c r="M14" s="16">
        <f>L14</f>
        <v>1160678.8899999999</v>
      </c>
      <c r="N14" s="16">
        <v>10267000</v>
      </c>
      <c r="O14" s="16">
        <v>10646674.66</v>
      </c>
      <c r="P14" s="16">
        <f>O14</f>
        <v>10646674.66</v>
      </c>
      <c r="Q14" s="16">
        <v>1848822.96</v>
      </c>
      <c r="R14" s="16">
        <f>Q14</f>
        <v>1848822.96</v>
      </c>
      <c r="S14" s="16">
        <v>10337374.24</v>
      </c>
      <c r="T14" s="16">
        <v>1818343.24</v>
      </c>
      <c r="U14" s="16">
        <v>250843.81</v>
      </c>
      <c r="V14" s="16">
        <v>276353.18</v>
      </c>
      <c r="W14" s="16">
        <v>1741337.04</v>
      </c>
      <c r="X14" s="16">
        <f t="shared" si="14"/>
        <v>2017690.22</v>
      </c>
      <c r="Y14" s="16">
        <f t="shared" si="1"/>
        <v>25509.369999999995</v>
      </c>
      <c r="Z14" s="16">
        <f t="shared" si="9"/>
        <v>-8319684.0200000005</v>
      </c>
      <c r="AA14" s="16">
        <f t="shared" si="2"/>
        <v>19.518401609111137</v>
      </c>
      <c r="AB14" s="16" t="e">
        <f>X14-#REF!</f>
        <v>#REF!</v>
      </c>
      <c r="AC14" s="16" t="e">
        <f>IF(#REF!=0,0,X14/#REF!*100)</f>
        <v>#REF!</v>
      </c>
      <c r="AD14" s="16">
        <f t="shared" si="3"/>
        <v>199346.97999999998</v>
      </c>
      <c r="AE14" s="16">
        <f t="shared" si="4"/>
        <v>110.96311057311709</v>
      </c>
      <c r="AF14" s="16">
        <f t="shared" si="5"/>
        <v>168867.26</v>
      </c>
      <c r="AG14" s="16">
        <f t="shared" si="6"/>
        <v>109.13377125087196</v>
      </c>
      <c r="AH14" s="16">
        <f t="shared" si="7"/>
        <v>857011.33000000007</v>
      </c>
      <c r="AI14" s="16">
        <f t="shared" si="8"/>
        <v>173.837073921453</v>
      </c>
      <c r="AJ14" s="50">
        <v>11117000</v>
      </c>
    </row>
    <row r="15" spans="1:37" s="14" customFormat="1" ht="18.75" x14ac:dyDescent="0.3">
      <c r="A15" s="13"/>
      <c r="B15" s="70" t="s">
        <v>21</v>
      </c>
      <c r="C15" s="70"/>
      <c r="D15" s="70"/>
      <c r="E15" s="70"/>
      <c r="F15" s="70"/>
      <c r="G15" s="70"/>
      <c r="H15" s="70"/>
      <c r="I15" s="70"/>
      <c r="J15" s="16">
        <f t="shared" ref="J15:X15" si="18">J16+J17</f>
        <v>59077329.089999996</v>
      </c>
      <c r="K15" s="16">
        <f t="shared" si="18"/>
        <v>59077329.089999996</v>
      </c>
      <c r="L15" s="16">
        <f t="shared" si="18"/>
        <v>13651268.75</v>
      </c>
      <c r="M15" s="16">
        <f t="shared" si="18"/>
        <v>13651268.75</v>
      </c>
      <c r="N15" s="16">
        <f t="shared" si="18"/>
        <v>57000020</v>
      </c>
      <c r="O15" s="16">
        <f t="shared" si="18"/>
        <v>59153838.839999996</v>
      </c>
      <c r="P15" s="16">
        <f t="shared" si="18"/>
        <v>59153838.839999996</v>
      </c>
      <c r="Q15" s="16">
        <f t="shared" si="18"/>
        <v>25625924.689999998</v>
      </c>
      <c r="R15" s="16">
        <f t="shared" si="18"/>
        <v>25625924.689999998</v>
      </c>
      <c r="S15" s="16">
        <f t="shared" si="18"/>
        <v>53153838.840000004</v>
      </c>
      <c r="T15" s="16">
        <f t="shared" si="18"/>
        <v>16938190.84</v>
      </c>
      <c r="U15" s="16">
        <f t="shared" ref="U15" si="19">U16+U17</f>
        <v>696474.67</v>
      </c>
      <c r="V15" s="16">
        <f t="shared" si="18"/>
        <v>582947.64</v>
      </c>
      <c r="W15" s="16">
        <v>21172219.82</v>
      </c>
      <c r="X15" s="16">
        <f t="shared" si="18"/>
        <v>21755167.460000001</v>
      </c>
      <c r="Y15" s="16">
        <f t="shared" si="1"/>
        <v>-113527.03000000003</v>
      </c>
      <c r="Z15" s="16">
        <f t="shared" si="9"/>
        <v>-31398671.380000003</v>
      </c>
      <c r="AA15" s="16">
        <f t="shared" si="2"/>
        <v>40.928685368305942</v>
      </c>
      <c r="AB15" s="16" t="e">
        <f>X15-#REF!</f>
        <v>#REF!</v>
      </c>
      <c r="AC15" s="16" t="e">
        <f>IF(#REF!=0,0,X15/#REF!*100)</f>
        <v>#REF!</v>
      </c>
      <c r="AD15" s="16">
        <f t="shared" si="3"/>
        <v>4816976.620000001</v>
      </c>
      <c r="AE15" s="16">
        <f t="shared" si="4"/>
        <v>128.43855442119934</v>
      </c>
      <c r="AF15" s="16">
        <f t="shared" si="5"/>
        <v>-3870757.2299999967</v>
      </c>
      <c r="AG15" s="16">
        <f t="shared" si="6"/>
        <v>84.895150997183393</v>
      </c>
      <c r="AH15" s="16">
        <f t="shared" si="7"/>
        <v>8103898.7100000009</v>
      </c>
      <c r="AI15" s="16">
        <f t="shared" si="8"/>
        <v>159.36370353854471</v>
      </c>
      <c r="AJ15" s="50">
        <f>AJ16+AJ17</f>
        <v>21755167.460000001</v>
      </c>
    </row>
    <row r="16" spans="1:37" s="5" customFormat="1" ht="81" customHeight="1" x14ac:dyDescent="0.3">
      <c r="A16" s="8"/>
      <c r="B16" s="57"/>
      <c r="C16" s="57"/>
      <c r="D16" s="57"/>
      <c r="E16" s="57"/>
      <c r="F16" s="57"/>
      <c r="G16" s="57"/>
      <c r="H16" s="57"/>
      <c r="I16" s="11" t="s">
        <v>37</v>
      </c>
      <c r="J16" s="17">
        <v>22311739.960000001</v>
      </c>
      <c r="K16" s="17">
        <f>J16</f>
        <v>22311739.960000001</v>
      </c>
      <c r="L16" s="17">
        <v>10085616.51</v>
      </c>
      <c r="M16" s="17">
        <f>L16</f>
        <v>10085616.51</v>
      </c>
      <c r="N16" s="17">
        <v>24357548.02</v>
      </c>
      <c r="O16" s="17">
        <v>25159321.25</v>
      </c>
      <c r="P16" s="17">
        <f>O16</f>
        <v>25159321.25</v>
      </c>
      <c r="Q16" s="60">
        <v>20605480.829999998</v>
      </c>
      <c r="R16" s="17">
        <f>Q16</f>
        <v>20605480.829999998</v>
      </c>
      <c r="S16" s="17">
        <v>18129393.84</v>
      </c>
      <c r="T16" s="17">
        <v>12093598.84</v>
      </c>
      <c r="U16" s="17">
        <v>211166.96</v>
      </c>
      <c r="V16" s="17">
        <v>273144.53000000003</v>
      </c>
      <c r="W16" s="17">
        <v>16409981.450000001</v>
      </c>
      <c r="X16" s="17">
        <f>W16+V16</f>
        <v>16683125.98</v>
      </c>
      <c r="Y16" s="17">
        <f t="shared" si="1"/>
        <v>61977.570000000036</v>
      </c>
      <c r="Z16" s="17">
        <f t="shared" si="9"/>
        <v>-1446267.8599999994</v>
      </c>
      <c r="AA16" s="17">
        <f t="shared" si="2"/>
        <v>92.022525006826157</v>
      </c>
      <c r="AB16" s="17" t="e">
        <f>X16-#REF!</f>
        <v>#REF!</v>
      </c>
      <c r="AC16" s="17" t="e">
        <f>IF(#REF!=0,0,X16/#REF!*100)</f>
        <v>#REF!</v>
      </c>
      <c r="AD16" s="17">
        <f t="shared" si="3"/>
        <v>4589527.1400000006</v>
      </c>
      <c r="AE16" s="17">
        <f t="shared" si="4"/>
        <v>137.95005275700049</v>
      </c>
      <c r="AF16" s="17">
        <f t="shared" si="5"/>
        <v>-3922354.8499999978</v>
      </c>
      <c r="AG16" s="17">
        <f t="shared" si="6"/>
        <v>80.964507053437202</v>
      </c>
      <c r="AH16" s="17">
        <f t="shared" si="7"/>
        <v>6597509.4700000007</v>
      </c>
      <c r="AI16" s="17">
        <f t="shared" si="8"/>
        <v>165.41503400866469</v>
      </c>
      <c r="AJ16" s="46">
        <f>X16</f>
        <v>16683125.98</v>
      </c>
    </row>
    <row r="17" spans="1:36" s="5" customFormat="1" ht="81.75" customHeight="1" x14ac:dyDescent="0.3">
      <c r="A17" s="8"/>
      <c r="B17" s="57" t="s">
        <v>8</v>
      </c>
      <c r="C17" s="57" t="s">
        <v>22</v>
      </c>
      <c r="D17" s="57" t="s">
        <v>21</v>
      </c>
      <c r="E17" s="57"/>
      <c r="F17" s="57"/>
      <c r="G17" s="6"/>
      <c r="H17" s="6"/>
      <c r="I17" s="11" t="s">
        <v>38</v>
      </c>
      <c r="J17" s="17">
        <v>36765589.129999995</v>
      </c>
      <c r="K17" s="17">
        <f>J17</f>
        <v>36765589.129999995</v>
      </c>
      <c r="L17" s="17">
        <v>3565652.24</v>
      </c>
      <c r="M17" s="17">
        <f>L17</f>
        <v>3565652.24</v>
      </c>
      <c r="N17" s="17">
        <v>32642471.98</v>
      </c>
      <c r="O17" s="17">
        <v>33994517.589999996</v>
      </c>
      <c r="P17" s="17">
        <f>O17</f>
        <v>33994517.589999996</v>
      </c>
      <c r="Q17" s="17">
        <v>5020443.8600000003</v>
      </c>
      <c r="R17" s="17">
        <f>Q17</f>
        <v>5020443.8600000003</v>
      </c>
      <c r="S17" s="17">
        <v>35024445</v>
      </c>
      <c r="T17" s="17">
        <v>4844592</v>
      </c>
      <c r="U17" s="17">
        <v>485307.71</v>
      </c>
      <c r="V17" s="17">
        <v>309803.11</v>
      </c>
      <c r="W17" s="17">
        <v>4762238.37</v>
      </c>
      <c r="X17" s="17">
        <f>W17+V17</f>
        <v>5072041.4800000004</v>
      </c>
      <c r="Y17" s="17">
        <f t="shared" si="1"/>
        <v>-175504.60000000003</v>
      </c>
      <c r="Z17" s="17">
        <f t="shared" si="9"/>
        <v>-29952403.52</v>
      </c>
      <c r="AA17" s="17">
        <f t="shared" si="2"/>
        <v>14.481432839264121</v>
      </c>
      <c r="AB17" s="17" t="e">
        <f>X17-#REF!</f>
        <v>#REF!</v>
      </c>
      <c r="AC17" s="17" t="e">
        <f>IF(#REF!=0,0,X17/#REF!*100)</f>
        <v>#REF!</v>
      </c>
      <c r="AD17" s="17">
        <f t="shared" si="3"/>
        <v>227449.48000000045</v>
      </c>
      <c r="AE17" s="17">
        <f t="shared" si="4"/>
        <v>104.69491507231157</v>
      </c>
      <c r="AF17" s="17">
        <f t="shared" si="5"/>
        <v>51597.620000000112</v>
      </c>
      <c r="AG17" s="17">
        <f t="shared" si="6"/>
        <v>101.02775016390682</v>
      </c>
      <c r="AH17" s="17">
        <f t="shared" si="7"/>
        <v>1506389.2400000002</v>
      </c>
      <c r="AI17" s="17">
        <f t="shared" si="8"/>
        <v>142.24722823782724</v>
      </c>
      <c r="AJ17" s="46">
        <f>X17</f>
        <v>5072041.4800000004</v>
      </c>
    </row>
    <row r="18" spans="1:36" s="14" customFormat="1" ht="44.25" customHeight="1" x14ac:dyDescent="0.3">
      <c r="A18" s="13"/>
      <c r="B18" s="70" t="s">
        <v>20</v>
      </c>
      <c r="C18" s="70"/>
      <c r="D18" s="70"/>
      <c r="E18" s="70"/>
      <c r="F18" s="70"/>
      <c r="G18" s="70"/>
      <c r="H18" s="70"/>
      <c r="I18" s="70"/>
      <c r="J18" s="16">
        <v>7183566.0899999999</v>
      </c>
      <c r="K18" s="16">
        <f>J18</f>
        <v>7183566.0899999999</v>
      </c>
      <c r="L18" s="16">
        <v>3074019.46</v>
      </c>
      <c r="M18" s="16">
        <f>L18</f>
        <v>3074019.46</v>
      </c>
      <c r="N18" s="16">
        <v>6803299.9900000002</v>
      </c>
      <c r="O18" s="16">
        <v>7312231.8200000003</v>
      </c>
      <c r="P18" s="16">
        <f>O18</f>
        <v>7312231.8200000003</v>
      </c>
      <c r="Q18" s="16">
        <v>5234762.99</v>
      </c>
      <c r="R18" s="16">
        <f>Q18</f>
        <v>5234762.99</v>
      </c>
      <c r="S18" s="16">
        <v>6678000</v>
      </c>
      <c r="T18" s="16">
        <v>4813314</v>
      </c>
      <c r="U18" s="16">
        <v>178832.95</v>
      </c>
      <c r="V18" s="16">
        <v>190371.12</v>
      </c>
      <c r="W18" s="16">
        <v>5414415.8999999994</v>
      </c>
      <c r="X18" s="16">
        <f>W18+V18</f>
        <v>5604787.0199999996</v>
      </c>
      <c r="Y18" s="16">
        <f t="shared" si="1"/>
        <v>11538.169999999984</v>
      </c>
      <c r="Z18" s="16">
        <f t="shared" si="9"/>
        <v>-1073212.9800000004</v>
      </c>
      <c r="AA18" s="16">
        <f t="shared" si="2"/>
        <v>83.92912578616351</v>
      </c>
      <c r="AB18" s="16" t="e">
        <f>X18-#REF!</f>
        <v>#REF!</v>
      </c>
      <c r="AC18" s="16" t="e">
        <f>IF(#REF!=0,0,X18/#REF!*100)</f>
        <v>#REF!</v>
      </c>
      <c r="AD18" s="16">
        <f t="shared" si="3"/>
        <v>791473.01999999955</v>
      </c>
      <c r="AE18" s="16">
        <f t="shared" si="4"/>
        <v>116.44341133780176</v>
      </c>
      <c r="AF18" s="16">
        <f>X18-R18</f>
        <v>370024.02999999933</v>
      </c>
      <c r="AG18" s="16">
        <f t="shared" si="6"/>
        <v>107.06859184851079</v>
      </c>
      <c r="AH18" s="16">
        <f t="shared" si="7"/>
        <v>2530767.5599999996</v>
      </c>
      <c r="AI18" s="16">
        <f t="shared" si="8"/>
        <v>182.32763627332403</v>
      </c>
      <c r="AJ18" s="50">
        <f>X18</f>
        <v>5604787.0199999996</v>
      </c>
    </row>
    <row r="19" spans="1:36" s="14" customFormat="1" ht="80.25" customHeight="1" x14ac:dyDescent="0.3">
      <c r="A19" s="13"/>
      <c r="B19" s="75" t="s">
        <v>69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6"/>
      <c r="N19" s="16"/>
      <c r="O19" s="16"/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-18.84</v>
      </c>
      <c r="X19" s="16">
        <f>W19+V19</f>
        <v>-18.84</v>
      </c>
      <c r="Y19" s="16">
        <v>0</v>
      </c>
      <c r="Z19" s="16">
        <f t="shared" si="9"/>
        <v>-18.84</v>
      </c>
      <c r="AA19" s="16">
        <f t="shared" si="2"/>
        <v>0</v>
      </c>
      <c r="AB19" s="16"/>
      <c r="AC19" s="16"/>
      <c r="AD19" s="16">
        <f t="shared" si="3"/>
        <v>-18.84</v>
      </c>
      <c r="AE19" s="16">
        <f t="shared" si="4"/>
        <v>0</v>
      </c>
      <c r="AF19" s="16">
        <f>X19-R19</f>
        <v>-18.84</v>
      </c>
      <c r="AG19" s="16">
        <f t="shared" si="6"/>
        <v>0</v>
      </c>
      <c r="AH19" s="16"/>
      <c r="AI19" s="16"/>
      <c r="AJ19" s="50"/>
    </row>
    <row r="20" spans="1:36" s="14" customFormat="1" ht="119.25" customHeight="1" x14ac:dyDescent="0.3">
      <c r="A20" s="13"/>
      <c r="B20" s="70" t="s">
        <v>18</v>
      </c>
      <c r="C20" s="70"/>
      <c r="D20" s="70"/>
      <c r="E20" s="70"/>
      <c r="F20" s="70"/>
      <c r="G20" s="70"/>
      <c r="H20" s="70"/>
      <c r="I20" s="70"/>
      <c r="J20" s="16">
        <f t="shared" ref="J20:V20" si="20">J21+J22+J23+J25</f>
        <v>39449619.330000006</v>
      </c>
      <c r="K20" s="16">
        <f t="shared" si="20"/>
        <v>39449619.330000006</v>
      </c>
      <c r="L20" s="16">
        <f t="shared" si="20"/>
        <v>10238465.989999998</v>
      </c>
      <c r="M20" s="16">
        <f t="shared" si="20"/>
        <v>10238465.989999998</v>
      </c>
      <c r="N20" s="16">
        <f t="shared" si="20"/>
        <v>42188190.339999996</v>
      </c>
      <c r="O20" s="16">
        <f t="shared" si="20"/>
        <v>49536681.379999995</v>
      </c>
      <c r="P20" s="16">
        <f t="shared" si="20"/>
        <v>49536681.379999995</v>
      </c>
      <c r="Q20" s="16">
        <f t="shared" si="20"/>
        <v>31190392.580000002</v>
      </c>
      <c r="R20" s="16">
        <f t="shared" si="20"/>
        <v>31190392.580000002</v>
      </c>
      <c r="S20" s="16">
        <f t="shared" si="20"/>
        <v>47745180</v>
      </c>
      <c r="T20" s="16">
        <f t="shared" si="20"/>
        <v>30166652.539999999</v>
      </c>
      <c r="U20" s="16">
        <f t="shared" ref="U20" si="21">U21+U22+U23+U25</f>
        <v>116918.79000000001</v>
      </c>
      <c r="V20" s="16">
        <f t="shared" si="20"/>
        <v>2562379.77</v>
      </c>
      <c r="W20" s="16">
        <v>29564313.909999996</v>
      </c>
      <c r="X20" s="16">
        <f>X21+X22+X23+X25</f>
        <v>32126693.679999996</v>
      </c>
      <c r="Y20" s="16">
        <f t="shared" si="1"/>
        <v>2445460.98</v>
      </c>
      <c r="Z20" s="16">
        <f t="shared" si="9"/>
        <v>-15618486.320000004</v>
      </c>
      <c r="AA20" s="16">
        <f t="shared" si="2"/>
        <v>67.287826080035714</v>
      </c>
      <c r="AB20" s="16" t="e">
        <f>X20-#REF!</f>
        <v>#REF!</v>
      </c>
      <c r="AC20" s="16" t="e">
        <f>IF(#REF!=0,0,X20/#REF!*100)</f>
        <v>#REF!</v>
      </c>
      <c r="AD20" s="16">
        <f t="shared" si="3"/>
        <v>1960041.1399999969</v>
      </c>
      <c r="AE20" s="16">
        <f t="shared" si="4"/>
        <v>106.49737698739045</v>
      </c>
      <c r="AF20" s="16">
        <f t="shared" si="5"/>
        <v>936301.09999999404</v>
      </c>
      <c r="AG20" s="16">
        <f t="shared" si="6"/>
        <v>103.00188943630152</v>
      </c>
      <c r="AH20" s="16">
        <f t="shared" si="7"/>
        <v>21888227.689999998</v>
      </c>
      <c r="AI20" s="16">
        <f t="shared" si="8"/>
        <v>313.78424962663769</v>
      </c>
      <c r="AJ20" s="50">
        <f>AJ21+AJ22+AJ23+AJ25</f>
        <v>32126693.679999996</v>
      </c>
    </row>
    <row r="21" spans="1:36" s="5" customFormat="1" ht="149.25" customHeight="1" x14ac:dyDescent="0.3">
      <c r="A21" s="8"/>
      <c r="B21" s="57"/>
      <c r="C21" s="57"/>
      <c r="D21" s="57"/>
      <c r="E21" s="57"/>
      <c r="F21" s="57"/>
      <c r="G21" s="57"/>
      <c r="H21" s="57"/>
      <c r="I21" s="11" t="s">
        <v>19</v>
      </c>
      <c r="J21" s="17">
        <v>38437093.690000005</v>
      </c>
      <c r="K21" s="17">
        <f>J21</f>
        <v>38437093.690000005</v>
      </c>
      <c r="L21" s="17">
        <v>9868144.6099999994</v>
      </c>
      <c r="M21" s="17">
        <f>L21</f>
        <v>9868144.6099999994</v>
      </c>
      <c r="N21" s="23">
        <v>41197224.380000003</v>
      </c>
      <c r="O21" s="17">
        <v>47695088.119999997</v>
      </c>
      <c r="P21" s="17">
        <f>O21</f>
        <v>47695088.119999997</v>
      </c>
      <c r="Q21" s="17">
        <v>30035288.079999998</v>
      </c>
      <c r="R21" s="17">
        <f>Q21</f>
        <v>30035288.079999998</v>
      </c>
      <c r="S21" s="17">
        <v>46386295.289999999</v>
      </c>
      <c r="T21" s="23">
        <v>28979411.210000001</v>
      </c>
      <c r="U21" s="17">
        <v>84700.39</v>
      </c>
      <c r="V21" s="17">
        <v>2515221.86</v>
      </c>
      <c r="W21" s="17">
        <v>27819035.689999998</v>
      </c>
      <c r="X21" s="17">
        <f t="shared" ref="X21:X22" si="22">W21+V21</f>
        <v>30334257.549999997</v>
      </c>
      <c r="Y21" s="17">
        <f t="shared" si="1"/>
        <v>2430521.4699999997</v>
      </c>
      <c r="Z21" s="16">
        <f t="shared" si="9"/>
        <v>-16052037.740000002</v>
      </c>
      <c r="AA21" s="16">
        <f t="shared" si="2"/>
        <v>65.394870101944718</v>
      </c>
      <c r="AB21" s="17" t="e">
        <f>X21-#REF!</f>
        <v>#REF!</v>
      </c>
      <c r="AC21" s="16" t="e">
        <f>IF(#REF!=0,0,X21/#REF!*100)</f>
        <v>#REF!</v>
      </c>
      <c r="AD21" s="17">
        <f t="shared" si="3"/>
        <v>1354846.3399999961</v>
      </c>
      <c r="AE21" s="16">
        <f t="shared" si="4"/>
        <v>104.67520313018808</v>
      </c>
      <c r="AF21" s="17">
        <f t="shared" si="5"/>
        <v>298969.46999999881</v>
      </c>
      <c r="AG21" s="16">
        <f t="shared" si="6"/>
        <v>100.99539404850614</v>
      </c>
      <c r="AH21" s="16">
        <f t="shared" si="7"/>
        <v>20466112.939999998</v>
      </c>
      <c r="AI21" s="16">
        <f t="shared" si="8"/>
        <v>307.39575420551114</v>
      </c>
      <c r="AJ21" s="46">
        <f>X21</f>
        <v>30334257.549999997</v>
      </c>
    </row>
    <row r="22" spans="1:36" s="5" customFormat="1" ht="83.25" customHeight="1" x14ac:dyDescent="0.3">
      <c r="A22" s="8"/>
      <c r="B22" s="57"/>
      <c r="C22" s="57"/>
      <c r="D22" s="57"/>
      <c r="E22" s="57"/>
      <c r="F22" s="57"/>
      <c r="G22" s="6"/>
      <c r="H22" s="6"/>
      <c r="I22" s="11" t="s">
        <v>39</v>
      </c>
      <c r="J22" s="17">
        <v>939401.44</v>
      </c>
      <c r="K22" s="17">
        <f>J22</f>
        <v>939401.44</v>
      </c>
      <c r="L22" s="17">
        <v>333725.84000000003</v>
      </c>
      <c r="M22" s="17">
        <f>L22</f>
        <v>333725.84000000003</v>
      </c>
      <c r="N22" s="17">
        <v>811765.62</v>
      </c>
      <c r="O22" s="17">
        <v>1628476.84</v>
      </c>
      <c r="P22" s="17">
        <f>O22</f>
        <v>1628476.84</v>
      </c>
      <c r="Q22" s="17">
        <v>966986.85</v>
      </c>
      <c r="R22" s="17">
        <f>Q22</f>
        <v>966986.85</v>
      </c>
      <c r="S22" s="17">
        <v>887447.85</v>
      </c>
      <c r="T22" s="17">
        <v>715804.47</v>
      </c>
      <c r="U22" s="17">
        <v>29218.400000000001</v>
      </c>
      <c r="V22" s="17">
        <v>9589.4500000000007</v>
      </c>
      <c r="W22" s="17">
        <v>1227247.1300000001</v>
      </c>
      <c r="X22" s="17">
        <f t="shared" si="22"/>
        <v>1236836.58</v>
      </c>
      <c r="Y22" s="17">
        <f t="shared" si="1"/>
        <v>-19628.95</v>
      </c>
      <c r="Z22" s="16">
        <f t="shared" si="9"/>
        <v>349388.7300000001</v>
      </c>
      <c r="AA22" s="16">
        <f t="shared" si="2"/>
        <v>139.37005763211889</v>
      </c>
      <c r="AB22" s="17" t="e">
        <f>X22-#REF!</f>
        <v>#REF!</v>
      </c>
      <c r="AC22" s="16" t="e">
        <f>IF(#REF!=0,0,X22/#REF!*100)</f>
        <v>#REF!</v>
      </c>
      <c r="AD22" s="17">
        <f t="shared" si="3"/>
        <v>521032.1100000001</v>
      </c>
      <c r="AE22" s="16">
        <f t="shared" si="4"/>
        <v>172.78972566349023</v>
      </c>
      <c r="AF22" s="17">
        <f t="shared" si="5"/>
        <v>269849.7300000001</v>
      </c>
      <c r="AG22" s="16">
        <f t="shared" si="6"/>
        <v>127.90624608804144</v>
      </c>
      <c r="AH22" s="16">
        <f t="shared" si="7"/>
        <v>903110.74</v>
      </c>
      <c r="AI22" s="16">
        <f t="shared" si="8"/>
        <v>370.61456793396638</v>
      </c>
      <c r="AJ22" s="46">
        <f>X22</f>
        <v>1236836.58</v>
      </c>
    </row>
    <row r="23" spans="1:36" s="14" customFormat="1" ht="63" customHeight="1" x14ac:dyDescent="0.3">
      <c r="A23" s="13"/>
      <c r="B23" s="70" t="s">
        <v>17</v>
      </c>
      <c r="C23" s="70"/>
      <c r="D23" s="70"/>
      <c r="E23" s="70"/>
      <c r="F23" s="70"/>
      <c r="G23" s="70"/>
      <c r="H23" s="70"/>
      <c r="I23" s="70"/>
      <c r="J23" s="16">
        <f t="shared" ref="J23:X23" si="23">J24</f>
        <v>13500</v>
      </c>
      <c r="K23" s="16">
        <f t="shared" si="23"/>
        <v>13500</v>
      </c>
      <c r="L23" s="16">
        <f t="shared" si="23"/>
        <v>13500</v>
      </c>
      <c r="M23" s="16">
        <f t="shared" si="23"/>
        <v>13500</v>
      </c>
      <c r="N23" s="16">
        <f t="shared" si="23"/>
        <v>145882.54999999999</v>
      </c>
      <c r="O23" s="16">
        <f t="shared" si="23"/>
        <v>145882.54999999999</v>
      </c>
      <c r="P23" s="16">
        <f t="shared" si="23"/>
        <v>145882.54999999999</v>
      </c>
      <c r="Q23" s="16">
        <f t="shared" si="23"/>
        <v>145882.54999999999</v>
      </c>
      <c r="R23" s="16">
        <f t="shared" si="23"/>
        <v>145882.54999999999</v>
      </c>
      <c r="S23" s="16">
        <f t="shared" si="23"/>
        <v>0</v>
      </c>
      <c r="T23" s="16">
        <f t="shared" si="23"/>
        <v>0</v>
      </c>
      <c r="U23" s="16">
        <f t="shared" si="23"/>
        <v>0</v>
      </c>
      <c r="V23" s="16">
        <f t="shared" si="23"/>
        <v>0</v>
      </c>
      <c r="W23" s="16">
        <v>0</v>
      </c>
      <c r="X23" s="16">
        <f t="shared" si="23"/>
        <v>0</v>
      </c>
      <c r="Y23" s="16">
        <f t="shared" si="1"/>
        <v>0</v>
      </c>
      <c r="Z23" s="16">
        <f t="shared" si="9"/>
        <v>0</v>
      </c>
      <c r="AA23" s="16">
        <f t="shared" si="2"/>
        <v>0</v>
      </c>
      <c r="AB23" s="16" t="e">
        <f>X23-#REF!</f>
        <v>#REF!</v>
      </c>
      <c r="AC23" s="16" t="e">
        <f>IF(#REF!=0,0,X23/#REF!*100)</f>
        <v>#REF!</v>
      </c>
      <c r="AD23" s="16">
        <f t="shared" si="3"/>
        <v>0</v>
      </c>
      <c r="AE23" s="16">
        <f t="shared" si="4"/>
        <v>0</v>
      </c>
      <c r="AF23" s="16">
        <f t="shared" si="5"/>
        <v>-145882.54999999999</v>
      </c>
      <c r="AG23" s="16">
        <f t="shared" si="6"/>
        <v>0</v>
      </c>
      <c r="AH23" s="16">
        <f t="shared" si="7"/>
        <v>-13500</v>
      </c>
      <c r="AI23" s="16">
        <f t="shared" si="8"/>
        <v>0</v>
      </c>
      <c r="AJ23" s="50">
        <f t="shared" ref="AJ23" si="24">AJ24</f>
        <v>0</v>
      </c>
    </row>
    <row r="24" spans="1:36" s="5" customFormat="1" ht="101.25" customHeight="1" x14ac:dyDescent="0.3">
      <c r="A24" s="8"/>
      <c r="B24" s="57" t="s">
        <v>8</v>
      </c>
      <c r="C24" s="57" t="s">
        <v>18</v>
      </c>
      <c r="D24" s="57" t="s">
        <v>17</v>
      </c>
      <c r="E24" s="57"/>
      <c r="F24" s="57"/>
      <c r="G24" s="6"/>
      <c r="H24" s="6"/>
      <c r="I24" s="18" t="s">
        <v>16</v>
      </c>
      <c r="J24" s="17">
        <v>13500</v>
      </c>
      <c r="K24" s="17">
        <f>J24</f>
        <v>13500</v>
      </c>
      <c r="L24" s="17">
        <v>13500</v>
      </c>
      <c r="M24" s="17">
        <f>L24</f>
        <v>13500</v>
      </c>
      <c r="N24" s="17">
        <v>145882.54999999999</v>
      </c>
      <c r="O24" s="17">
        <f>145882.55</f>
        <v>145882.54999999999</v>
      </c>
      <c r="P24" s="17">
        <f>O24</f>
        <v>145882.54999999999</v>
      </c>
      <c r="Q24" s="17">
        <v>145882.54999999999</v>
      </c>
      <c r="R24" s="17">
        <f>Q24</f>
        <v>145882.54999999999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f>W24+V24</f>
        <v>0</v>
      </c>
      <c r="Y24" s="17">
        <f t="shared" si="1"/>
        <v>0</v>
      </c>
      <c r="Z24" s="16">
        <f t="shared" si="9"/>
        <v>0</v>
      </c>
      <c r="AA24" s="16">
        <f t="shared" si="2"/>
        <v>0</v>
      </c>
      <c r="AB24" s="17" t="e">
        <f>X24-#REF!</f>
        <v>#REF!</v>
      </c>
      <c r="AC24" s="16" t="e">
        <f>IF(#REF!=0,0,X24/#REF!*100)</f>
        <v>#REF!</v>
      </c>
      <c r="AD24" s="17">
        <f t="shared" si="3"/>
        <v>0</v>
      </c>
      <c r="AE24" s="16">
        <f t="shared" si="4"/>
        <v>0</v>
      </c>
      <c r="AF24" s="17">
        <f t="shared" si="5"/>
        <v>-145882.54999999999</v>
      </c>
      <c r="AG24" s="16">
        <f t="shared" si="6"/>
        <v>0</v>
      </c>
      <c r="AH24" s="16">
        <f t="shared" si="7"/>
        <v>-13500</v>
      </c>
      <c r="AI24" s="16">
        <f t="shared" si="8"/>
        <v>0</v>
      </c>
      <c r="AJ24" s="46">
        <f>X24</f>
        <v>0</v>
      </c>
    </row>
    <row r="25" spans="1:36" s="14" customFormat="1" ht="83.25" customHeight="1" x14ac:dyDescent="0.3">
      <c r="A25" s="13"/>
      <c r="B25" s="55"/>
      <c r="C25" s="55"/>
      <c r="D25" s="55"/>
      <c r="E25" s="55"/>
      <c r="F25" s="55"/>
      <c r="G25" s="15"/>
      <c r="H25" s="15"/>
      <c r="I25" s="55" t="s">
        <v>45</v>
      </c>
      <c r="J25" s="16">
        <f t="shared" ref="J25:T25" si="25">J26</f>
        <v>59624.2</v>
      </c>
      <c r="K25" s="16">
        <f t="shared" si="25"/>
        <v>59624.2</v>
      </c>
      <c r="L25" s="16">
        <f t="shared" si="25"/>
        <v>23095.54</v>
      </c>
      <c r="M25" s="16">
        <f t="shared" si="25"/>
        <v>23095.54</v>
      </c>
      <c r="N25" s="16">
        <f t="shared" si="25"/>
        <v>33317.79</v>
      </c>
      <c r="O25" s="16">
        <f t="shared" si="25"/>
        <v>67233.87</v>
      </c>
      <c r="P25" s="16">
        <f t="shared" si="25"/>
        <v>67233.87</v>
      </c>
      <c r="Q25" s="16">
        <f t="shared" si="25"/>
        <v>42235.1</v>
      </c>
      <c r="R25" s="16">
        <f t="shared" si="25"/>
        <v>42235.1</v>
      </c>
      <c r="S25" s="16">
        <f t="shared" si="25"/>
        <v>471436.86</v>
      </c>
      <c r="T25" s="16">
        <f t="shared" si="25"/>
        <v>471436.86</v>
      </c>
      <c r="U25" s="16">
        <f>U26</f>
        <v>3000</v>
      </c>
      <c r="V25" s="16">
        <f>V26</f>
        <v>37568.46</v>
      </c>
      <c r="W25" s="16">
        <v>518031.08999999997</v>
      </c>
      <c r="X25" s="16">
        <f>X26</f>
        <v>555599.54999999993</v>
      </c>
      <c r="Y25" s="16">
        <f t="shared" si="1"/>
        <v>34568.46</v>
      </c>
      <c r="Z25" s="16">
        <f t="shared" si="9"/>
        <v>84162.689999999944</v>
      </c>
      <c r="AA25" s="16">
        <f t="shared" si="2"/>
        <v>117.85237794091874</v>
      </c>
      <c r="AB25" s="16" t="e">
        <f>X25-#REF!</f>
        <v>#REF!</v>
      </c>
      <c r="AC25" s="16" t="e">
        <f>IF(#REF!=0,0,X25/#REF!*100)</f>
        <v>#REF!</v>
      </c>
      <c r="AD25" s="16">
        <f t="shared" si="3"/>
        <v>84162.689999999944</v>
      </c>
      <c r="AE25" s="16">
        <f t="shared" si="4"/>
        <v>117.85237794091874</v>
      </c>
      <c r="AF25" s="16">
        <f t="shared" si="5"/>
        <v>513364.44999999995</v>
      </c>
      <c r="AG25" s="16">
        <f t="shared" si="6"/>
        <v>1315.4924458566452</v>
      </c>
      <c r="AH25" s="16">
        <f t="shared" si="7"/>
        <v>532504.00999999989</v>
      </c>
      <c r="AI25" s="16">
        <f t="shared" si="8"/>
        <v>2405.6573260465007</v>
      </c>
      <c r="AJ25" s="50">
        <f t="shared" ref="AJ25" si="26">AJ26</f>
        <v>555599.54999999993</v>
      </c>
    </row>
    <row r="26" spans="1:36" s="5" customFormat="1" ht="59.25" customHeight="1" x14ac:dyDescent="0.3">
      <c r="A26" s="8"/>
      <c r="B26" s="57"/>
      <c r="C26" s="57"/>
      <c r="D26" s="57"/>
      <c r="E26" s="57"/>
      <c r="F26" s="57"/>
      <c r="G26" s="6"/>
      <c r="H26" s="6"/>
      <c r="I26" s="18" t="s">
        <v>46</v>
      </c>
      <c r="J26" s="17">
        <v>59624.2</v>
      </c>
      <c r="K26" s="17">
        <f>J26</f>
        <v>59624.2</v>
      </c>
      <c r="L26" s="17">
        <v>23095.54</v>
      </c>
      <c r="M26" s="17">
        <f>L26</f>
        <v>23095.54</v>
      </c>
      <c r="N26" s="17">
        <v>33317.79</v>
      </c>
      <c r="O26" s="17">
        <v>67233.87</v>
      </c>
      <c r="P26" s="17">
        <f>O26</f>
        <v>67233.87</v>
      </c>
      <c r="Q26" s="17">
        <v>42235.1</v>
      </c>
      <c r="R26" s="17">
        <f>Q26</f>
        <v>42235.1</v>
      </c>
      <c r="S26" s="17">
        <v>471436.86</v>
      </c>
      <c r="T26" s="17">
        <v>471436.86</v>
      </c>
      <c r="U26" s="17">
        <v>3000</v>
      </c>
      <c r="V26" s="17">
        <v>37568.46</v>
      </c>
      <c r="W26" s="17">
        <v>518031.08999999997</v>
      </c>
      <c r="X26" s="17">
        <f>W26+V26</f>
        <v>555599.54999999993</v>
      </c>
      <c r="Y26" s="17">
        <f t="shared" si="1"/>
        <v>34568.46</v>
      </c>
      <c r="Z26" s="16">
        <f t="shared" si="9"/>
        <v>84162.689999999944</v>
      </c>
      <c r="AA26" s="16">
        <f t="shared" si="2"/>
        <v>117.85237794091874</v>
      </c>
      <c r="AB26" s="17" t="e">
        <f>X26-#REF!</f>
        <v>#REF!</v>
      </c>
      <c r="AC26" s="16" t="e">
        <f>IF(#REF!=0,0,X26/#REF!*100)</f>
        <v>#REF!</v>
      </c>
      <c r="AD26" s="17">
        <f t="shared" si="3"/>
        <v>84162.689999999944</v>
      </c>
      <c r="AE26" s="16">
        <f t="shared" si="4"/>
        <v>117.85237794091874</v>
      </c>
      <c r="AF26" s="17">
        <f t="shared" si="5"/>
        <v>513364.44999999995</v>
      </c>
      <c r="AG26" s="16">
        <f t="shared" si="6"/>
        <v>1315.4924458566452</v>
      </c>
      <c r="AH26" s="16">
        <f t="shared" si="7"/>
        <v>532504.00999999989</v>
      </c>
      <c r="AI26" s="16">
        <f t="shared" si="8"/>
        <v>2405.6573260465007</v>
      </c>
      <c r="AJ26" s="46">
        <f>X26</f>
        <v>555599.54999999993</v>
      </c>
    </row>
    <row r="27" spans="1:36" s="14" customFormat="1" ht="40.5" customHeight="1" x14ac:dyDescent="0.3">
      <c r="A27" s="13"/>
      <c r="B27" s="70" t="s">
        <v>15</v>
      </c>
      <c r="C27" s="70"/>
      <c r="D27" s="70"/>
      <c r="E27" s="70"/>
      <c r="F27" s="70"/>
      <c r="G27" s="70"/>
      <c r="H27" s="70"/>
      <c r="I27" s="70"/>
      <c r="J27" s="16">
        <v>94365.83</v>
      </c>
      <c r="K27" s="16">
        <f>J27</f>
        <v>94365.83</v>
      </c>
      <c r="L27" s="16">
        <v>-57774.36</v>
      </c>
      <c r="M27" s="16">
        <f>L27</f>
        <v>-57774.36</v>
      </c>
      <c r="N27" s="16">
        <v>700000</v>
      </c>
      <c r="O27" s="16">
        <v>700639.49</v>
      </c>
      <c r="P27" s="16">
        <f>O27</f>
        <v>700639.49</v>
      </c>
      <c r="Q27" s="16">
        <v>626788.66</v>
      </c>
      <c r="R27" s="16">
        <f>Q27</f>
        <v>626788.66</v>
      </c>
      <c r="S27" s="16">
        <v>767850</v>
      </c>
      <c r="T27" s="16">
        <v>587260</v>
      </c>
      <c r="U27" s="16">
        <v>273.27999999999997</v>
      </c>
      <c r="V27" s="16">
        <v>88.88</v>
      </c>
      <c r="W27" s="16">
        <v>192318.25999999998</v>
      </c>
      <c r="X27" s="16">
        <f>W27+V27</f>
        <v>192407.13999999998</v>
      </c>
      <c r="Y27" s="16">
        <f t="shared" si="1"/>
        <v>-184.39999999999998</v>
      </c>
      <c r="Z27" s="16">
        <f t="shared" si="9"/>
        <v>-575442.86</v>
      </c>
      <c r="AA27" s="16">
        <f t="shared" si="2"/>
        <v>25.057907143322261</v>
      </c>
      <c r="AB27" s="16" t="e">
        <f>X27-#REF!</f>
        <v>#REF!</v>
      </c>
      <c r="AC27" s="16" t="e">
        <f>IF(#REF!=0,0,X27/#REF!*100)</f>
        <v>#REF!</v>
      </c>
      <c r="AD27" s="16">
        <f t="shared" si="3"/>
        <v>-394852.86</v>
      </c>
      <c r="AE27" s="16">
        <f t="shared" si="4"/>
        <v>32.763535742260665</v>
      </c>
      <c r="AF27" s="16">
        <f t="shared" si="5"/>
        <v>-434381.52</v>
      </c>
      <c r="AG27" s="16">
        <f t="shared" si="6"/>
        <v>30.697291173072593</v>
      </c>
      <c r="AH27" s="16">
        <f t="shared" si="7"/>
        <v>250181.5</v>
      </c>
      <c r="AI27" s="16">
        <f t="shared" si="8"/>
        <v>-333.03205781942023</v>
      </c>
      <c r="AJ27" s="50">
        <v>745000</v>
      </c>
    </row>
    <row r="28" spans="1:36" s="14" customFormat="1" ht="76.5" customHeight="1" x14ac:dyDescent="0.3">
      <c r="A28" s="13"/>
      <c r="B28" s="70" t="s">
        <v>13</v>
      </c>
      <c r="C28" s="70"/>
      <c r="D28" s="70"/>
      <c r="E28" s="70"/>
      <c r="F28" s="70"/>
      <c r="G28" s="70"/>
      <c r="H28" s="70"/>
      <c r="I28" s="70"/>
      <c r="J28" s="16">
        <f t="shared" ref="J28:N28" si="27">J29+J30</f>
        <v>26875602.490000002</v>
      </c>
      <c r="K28" s="16">
        <f t="shared" si="27"/>
        <v>26875602.490000002</v>
      </c>
      <c r="L28" s="16">
        <f t="shared" si="27"/>
        <v>10496131.460000001</v>
      </c>
      <c r="M28" s="16">
        <f t="shared" si="27"/>
        <v>10496131.460000001</v>
      </c>
      <c r="N28" s="16">
        <f t="shared" si="27"/>
        <v>29133952.98</v>
      </c>
      <c r="O28" s="16">
        <f>O29+O30</f>
        <v>30359839.810000002</v>
      </c>
      <c r="P28" s="16">
        <f t="shared" ref="P28:V28" si="28">P29+P30</f>
        <v>30359839.810000002</v>
      </c>
      <c r="Q28" s="16">
        <f t="shared" si="28"/>
        <v>17356459.82</v>
      </c>
      <c r="R28" s="16">
        <f t="shared" si="28"/>
        <v>17356459.82</v>
      </c>
      <c r="S28" s="16">
        <f t="shared" si="28"/>
        <v>25749476.949999999</v>
      </c>
      <c r="T28" s="16">
        <f t="shared" si="28"/>
        <v>17475485.190000001</v>
      </c>
      <c r="U28" s="16">
        <f t="shared" ref="U28" si="29">U29+U30</f>
        <v>1018702.15</v>
      </c>
      <c r="V28" s="16">
        <f t="shared" si="28"/>
        <v>554994.43999999994</v>
      </c>
      <c r="W28" s="16">
        <v>17763584.349999998</v>
      </c>
      <c r="X28" s="16">
        <f>X29+X30</f>
        <v>18318578.789999999</v>
      </c>
      <c r="Y28" s="16">
        <f t="shared" si="1"/>
        <v>-463707.71000000008</v>
      </c>
      <c r="Z28" s="16">
        <f t="shared" si="9"/>
        <v>-7430898.1600000001</v>
      </c>
      <c r="AA28" s="16">
        <f t="shared" si="2"/>
        <v>71.141556877333002</v>
      </c>
      <c r="AB28" s="16" t="e">
        <f>X28-#REF!</f>
        <v>#REF!</v>
      </c>
      <c r="AC28" s="16" t="e">
        <f>IF(#REF!=0,0,X28/#REF!*100)</f>
        <v>#REF!</v>
      </c>
      <c r="AD28" s="16">
        <f t="shared" si="3"/>
        <v>843093.59999999776</v>
      </c>
      <c r="AE28" s="16">
        <f t="shared" si="4"/>
        <v>104.82443600754753</v>
      </c>
      <c r="AF28" s="16">
        <f t="shared" si="5"/>
        <v>962118.96999999881</v>
      </c>
      <c r="AG28" s="16">
        <f t="shared" si="6"/>
        <v>105.54329039434262</v>
      </c>
      <c r="AH28" s="16">
        <f t="shared" si="7"/>
        <v>7822447.3299999982</v>
      </c>
      <c r="AI28" s="16">
        <f t="shared" si="8"/>
        <v>174.52695652499</v>
      </c>
      <c r="AJ28" s="50">
        <f t="shared" ref="AJ28" si="30">AJ29+AJ30</f>
        <v>18318578.789999999</v>
      </c>
    </row>
    <row r="29" spans="1:36" s="5" customFormat="1" ht="39" customHeight="1" x14ac:dyDescent="0.3">
      <c r="A29" s="8"/>
      <c r="B29" s="74" t="s">
        <v>14</v>
      </c>
      <c r="C29" s="74"/>
      <c r="D29" s="74"/>
      <c r="E29" s="74"/>
      <c r="F29" s="74"/>
      <c r="G29" s="74"/>
      <c r="H29" s="74"/>
      <c r="I29" s="74"/>
      <c r="J29" s="17">
        <v>25635946.170000002</v>
      </c>
      <c r="K29" s="17">
        <f>J29</f>
        <v>25635946.170000002</v>
      </c>
      <c r="L29" s="17">
        <v>9871683.9800000004</v>
      </c>
      <c r="M29" s="17">
        <f>L29</f>
        <v>9871683.9800000004</v>
      </c>
      <c r="N29" s="17">
        <v>29103618.59</v>
      </c>
      <c r="O29" s="17">
        <v>29972428.030000001</v>
      </c>
      <c r="P29" s="17">
        <f>O29</f>
        <v>29972428.030000001</v>
      </c>
      <c r="Q29" s="17">
        <v>17047936.16</v>
      </c>
      <c r="R29" s="17">
        <f>Q29</f>
        <v>17047936.16</v>
      </c>
      <c r="S29" s="17">
        <v>25749476.949999999</v>
      </c>
      <c r="T29" s="17">
        <v>17475485.190000001</v>
      </c>
      <c r="U29" s="17">
        <v>1018702.15</v>
      </c>
      <c r="V29" s="17">
        <v>554994.43999999994</v>
      </c>
      <c r="W29" s="17">
        <v>17562319.219999999</v>
      </c>
      <c r="X29" s="17">
        <f>W29+V29</f>
        <v>18117313.66</v>
      </c>
      <c r="Y29" s="17">
        <f t="shared" si="1"/>
        <v>-463707.71000000008</v>
      </c>
      <c r="Z29" s="16">
        <f t="shared" si="9"/>
        <v>-7632163.2899999991</v>
      </c>
      <c r="AA29" s="16">
        <f t="shared" si="2"/>
        <v>70.35992884507894</v>
      </c>
      <c r="AB29" s="17" t="e">
        <f>X29-#REF!</f>
        <v>#REF!</v>
      </c>
      <c r="AC29" s="16" t="e">
        <f>IF(#REF!=0,0,X29/#REF!*100)</f>
        <v>#REF!</v>
      </c>
      <c r="AD29" s="17">
        <f t="shared" si="3"/>
        <v>641828.46999999881</v>
      </c>
      <c r="AE29" s="16">
        <f t="shared" si="4"/>
        <v>103.67273619600144</v>
      </c>
      <c r="AF29" s="17">
        <f t="shared" si="5"/>
        <v>1069377.5</v>
      </c>
      <c r="AG29" s="16">
        <f t="shared" si="6"/>
        <v>106.27276809323763</v>
      </c>
      <c r="AH29" s="16">
        <f t="shared" si="7"/>
        <v>8245629.6799999997</v>
      </c>
      <c r="AI29" s="16">
        <f t="shared" si="8"/>
        <v>183.52809608477762</v>
      </c>
      <c r="AJ29" s="46">
        <f>X29</f>
        <v>18117313.66</v>
      </c>
    </row>
    <row r="30" spans="1:36" s="5" customFormat="1" ht="42" customHeight="1" x14ac:dyDescent="0.3">
      <c r="A30" s="8"/>
      <c r="B30" s="74" t="s">
        <v>12</v>
      </c>
      <c r="C30" s="74"/>
      <c r="D30" s="74"/>
      <c r="E30" s="74"/>
      <c r="F30" s="74"/>
      <c r="G30" s="74"/>
      <c r="H30" s="74"/>
      <c r="I30" s="74"/>
      <c r="J30" s="17">
        <v>1239656.32</v>
      </c>
      <c r="K30" s="17">
        <f>J30</f>
        <v>1239656.32</v>
      </c>
      <c r="L30" s="17">
        <v>624447.48</v>
      </c>
      <c r="M30" s="17">
        <f>L30</f>
        <v>624447.48</v>
      </c>
      <c r="N30" s="17">
        <v>30334.39</v>
      </c>
      <c r="O30" s="17">
        <v>387411.78</v>
      </c>
      <c r="P30" s="17">
        <f>O30</f>
        <v>387411.78</v>
      </c>
      <c r="Q30" s="17">
        <v>308523.65999999997</v>
      </c>
      <c r="R30" s="17">
        <f>Q30</f>
        <v>308523.65999999997</v>
      </c>
      <c r="S30" s="17">
        <v>0</v>
      </c>
      <c r="T30" s="17">
        <v>0</v>
      </c>
      <c r="U30" s="17">
        <v>0</v>
      </c>
      <c r="V30" s="17">
        <v>0</v>
      </c>
      <c r="W30" s="17">
        <v>201265.13</v>
      </c>
      <c r="X30" s="17">
        <f>W30+V30</f>
        <v>201265.13</v>
      </c>
      <c r="Y30" s="17">
        <f t="shared" si="1"/>
        <v>0</v>
      </c>
      <c r="Z30" s="16">
        <f t="shared" si="9"/>
        <v>201265.13</v>
      </c>
      <c r="AA30" s="16">
        <f t="shared" si="2"/>
        <v>0</v>
      </c>
      <c r="AB30" s="17" t="e">
        <f>X30-#REF!</f>
        <v>#REF!</v>
      </c>
      <c r="AC30" s="16" t="e">
        <f>IF(#REF!=0,0,X30/#REF!*100)</f>
        <v>#REF!</v>
      </c>
      <c r="AD30" s="17">
        <f t="shared" si="3"/>
        <v>201265.13</v>
      </c>
      <c r="AE30" s="16">
        <f t="shared" si="4"/>
        <v>0</v>
      </c>
      <c r="AF30" s="17">
        <f t="shared" si="5"/>
        <v>-107258.52999999997</v>
      </c>
      <c r="AG30" s="16">
        <f t="shared" si="6"/>
        <v>65.234909374535505</v>
      </c>
      <c r="AH30" s="16">
        <f t="shared" si="7"/>
        <v>-423182.35</v>
      </c>
      <c r="AI30" s="16">
        <f t="shared" si="8"/>
        <v>32.230913959329293</v>
      </c>
      <c r="AJ30" s="46">
        <f>X30</f>
        <v>201265.13</v>
      </c>
    </row>
    <row r="31" spans="1:36" s="14" customFormat="1" ht="60" customHeight="1" x14ac:dyDescent="0.3">
      <c r="A31" s="13"/>
      <c r="B31" s="70" t="s">
        <v>11</v>
      </c>
      <c r="C31" s="70"/>
      <c r="D31" s="70"/>
      <c r="E31" s="70"/>
      <c r="F31" s="70"/>
      <c r="G31" s="70"/>
      <c r="H31" s="70"/>
      <c r="I31" s="70"/>
      <c r="J31" s="16">
        <f t="shared" ref="J31:X31" si="31">J32+J33</f>
        <v>4290634.29</v>
      </c>
      <c r="K31" s="16">
        <f t="shared" si="31"/>
        <v>4290634.29</v>
      </c>
      <c r="L31" s="16">
        <f t="shared" si="31"/>
        <v>3198289.13</v>
      </c>
      <c r="M31" s="16">
        <f t="shared" si="31"/>
        <v>3198289.13</v>
      </c>
      <c r="N31" s="16">
        <f t="shared" si="31"/>
        <v>3516712.9</v>
      </c>
      <c r="O31" s="16">
        <f t="shared" si="31"/>
        <v>4112775.06</v>
      </c>
      <c r="P31" s="16">
        <f t="shared" si="31"/>
        <v>4112775.06</v>
      </c>
      <c r="Q31" s="16">
        <f t="shared" si="31"/>
        <v>2359359.2000000002</v>
      </c>
      <c r="R31" s="16">
        <f t="shared" si="31"/>
        <v>2359359.2000000002</v>
      </c>
      <c r="S31" s="16">
        <f t="shared" si="31"/>
        <v>3873443.1</v>
      </c>
      <c r="T31" s="16">
        <f t="shared" si="31"/>
        <v>3873443.1</v>
      </c>
      <c r="U31" s="16">
        <f t="shared" ref="U31" si="32">U32+U33</f>
        <v>289709.53000000003</v>
      </c>
      <c r="V31" s="16">
        <f t="shared" si="31"/>
        <v>0</v>
      </c>
      <c r="W31" s="16">
        <v>4798341.4700000007</v>
      </c>
      <c r="X31" s="16">
        <f t="shared" si="31"/>
        <v>4798341.4700000007</v>
      </c>
      <c r="Y31" s="16">
        <f t="shared" si="1"/>
        <v>-289709.53000000003</v>
      </c>
      <c r="Z31" s="16">
        <f t="shared" si="9"/>
        <v>924898.37000000058</v>
      </c>
      <c r="AA31" s="16">
        <f t="shared" si="2"/>
        <v>123.87793872588449</v>
      </c>
      <c r="AB31" s="16" t="e">
        <f>X31-#REF!</f>
        <v>#REF!</v>
      </c>
      <c r="AC31" s="16" t="e">
        <f>IF(#REF!=0,0,X31/#REF!*100)</f>
        <v>#REF!</v>
      </c>
      <c r="AD31" s="16">
        <f t="shared" si="3"/>
        <v>924898.37000000058</v>
      </c>
      <c r="AE31" s="16">
        <f t="shared" si="4"/>
        <v>123.87793872588449</v>
      </c>
      <c r="AF31" s="16">
        <f t="shared" si="5"/>
        <v>2438982.2700000005</v>
      </c>
      <c r="AG31" s="16">
        <f t="shared" si="6"/>
        <v>203.37477523558093</v>
      </c>
      <c r="AH31" s="16">
        <f t="shared" si="7"/>
        <v>1600052.3400000008</v>
      </c>
      <c r="AI31" s="16">
        <f t="shared" si="8"/>
        <v>150.02838314370911</v>
      </c>
      <c r="AJ31" s="50">
        <f t="shared" ref="AJ31" si="33">AJ32+AJ33</f>
        <v>4798341.4700000007</v>
      </c>
    </row>
    <row r="32" spans="1:36" s="5" customFormat="1" ht="76.5" customHeight="1" x14ac:dyDescent="0.3">
      <c r="A32" s="8"/>
      <c r="B32" s="74" t="s">
        <v>40</v>
      </c>
      <c r="C32" s="74"/>
      <c r="D32" s="74"/>
      <c r="E32" s="74"/>
      <c r="F32" s="74"/>
      <c r="G32" s="74"/>
      <c r="H32" s="74"/>
      <c r="I32" s="74"/>
      <c r="J32" s="17">
        <v>163530</v>
      </c>
      <c r="K32" s="17">
        <f t="shared" ref="K32:K35" si="34">J32</f>
        <v>163530</v>
      </c>
      <c r="L32" s="17">
        <v>0</v>
      </c>
      <c r="M32" s="17">
        <f t="shared" ref="M32:M35" si="35">L32</f>
        <v>0</v>
      </c>
      <c r="N32" s="17">
        <v>762433</v>
      </c>
      <c r="O32" s="17">
        <v>763713</v>
      </c>
      <c r="P32" s="17">
        <f t="shared" ref="P32:P35" si="36">O32</f>
        <v>763713</v>
      </c>
      <c r="Q32" s="17">
        <v>632118</v>
      </c>
      <c r="R32" s="17">
        <f t="shared" ref="R32:R35" si="37">Q32</f>
        <v>632118</v>
      </c>
      <c r="S32" s="17">
        <v>2100</v>
      </c>
      <c r="T32" s="17">
        <v>2100</v>
      </c>
      <c r="U32" s="17">
        <v>0</v>
      </c>
      <c r="V32" s="17">
        <v>0</v>
      </c>
      <c r="W32" s="17">
        <v>2100</v>
      </c>
      <c r="X32" s="17">
        <f t="shared" ref="X32:X33" si="38">W32+V32</f>
        <v>2100</v>
      </c>
      <c r="Y32" s="17">
        <f t="shared" si="1"/>
        <v>0</v>
      </c>
      <c r="Z32" s="16">
        <f t="shared" si="9"/>
        <v>0</v>
      </c>
      <c r="AA32" s="16">
        <f t="shared" si="2"/>
        <v>100</v>
      </c>
      <c r="AB32" s="17" t="e">
        <f>X32-#REF!</f>
        <v>#REF!</v>
      </c>
      <c r="AC32" s="16" t="e">
        <f>IF(#REF!=0,0,X32/#REF!*100)</f>
        <v>#REF!</v>
      </c>
      <c r="AD32" s="17">
        <f t="shared" si="3"/>
        <v>0</v>
      </c>
      <c r="AE32" s="16">
        <f t="shared" si="4"/>
        <v>100</v>
      </c>
      <c r="AF32" s="17">
        <f t="shared" si="5"/>
        <v>-630018</v>
      </c>
      <c r="AG32" s="16">
        <f t="shared" si="6"/>
        <v>0.33221645325714505</v>
      </c>
      <c r="AH32" s="16">
        <f t="shared" si="7"/>
        <v>2100</v>
      </c>
      <c r="AI32" s="16">
        <f t="shared" si="8"/>
        <v>0</v>
      </c>
      <c r="AJ32" s="46">
        <f>X32</f>
        <v>2100</v>
      </c>
    </row>
    <row r="33" spans="1:36" s="5" customFormat="1" ht="77.25" customHeight="1" x14ac:dyDescent="0.3">
      <c r="A33" s="8"/>
      <c r="B33" s="74" t="s">
        <v>10</v>
      </c>
      <c r="C33" s="74"/>
      <c r="D33" s="74"/>
      <c r="E33" s="74"/>
      <c r="F33" s="74"/>
      <c r="G33" s="74"/>
      <c r="H33" s="74"/>
      <c r="I33" s="74"/>
      <c r="J33" s="17">
        <v>4127104.29</v>
      </c>
      <c r="K33" s="17">
        <f t="shared" si="34"/>
        <v>4127104.29</v>
      </c>
      <c r="L33" s="17">
        <v>3198289.13</v>
      </c>
      <c r="M33" s="17">
        <f t="shared" si="35"/>
        <v>3198289.13</v>
      </c>
      <c r="N33" s="17">
        <v>2754279.9</v>
      </c>
      <c r="O33" s="17">
        <v>3349062.06</v>
      </c>
      <c r="P33" s="17">
        <f t="shared" si="36"/>
        <v>3349062.06</v>
      </c>
      <c r="Q33" s="17">
        <v>1727241.2</v>
      </c>
      <c r="R33" s="17">
        <f t="shared" si="37"/>
        <v>1727241.2</v>
      </c>
      <c r="S33" s="17">
        <v>3871343.1</v>
      </c>
      <c r="T33" s="17">
        <v>3871343.1</v>
      </c>
      <c r="U33" s="17">
        <v>289709.53000000003</v>
      </c>
      <c r="V33" s="17">
        <v>0</v>
      </c>
      <c r="W33" s="17">
        <v>4796241.4700000007</v>
      </c>
      <c r="X33" s="17">
        <f t="shared" si="38"/>
        <v>4796241.4700000007</v>
      </c>
      <c r="Y33" s="17">
        <f t="shared" si="1"/>
        <v>-289709.53000000003</v>
      </c>
      <c r="Z33" s="16">
        <f t="shared" si="9"/>
        <v>924898.37000000058</v>
      </c>
      <c r="AA33" s="16">
        <f t="shared" si="2"/>
        <v>123.89089125166923</v>
      </c>
      <c r="AB33" s="17" t="e">
        <f>X33-#REF!</f>
        <v>#REF!</v>
      </c>
      <c r="AC33" s="16" t="e">
        <f>IF(#REF!=0,0,X33/#REF!*100)</f>
        <v>#REF!</v>
      </c>
      <c r="AD33" s="17">
        <f t="shared" si="3"/>
        <v>924898.37000000058</v>
      </c>
      <c r="AE33" s="16">
        <f t="shared" si="4"/>
        <v>123.89089125166923</v>
      </c>
      <c r="AF33" s="17">
        <f t="shared" si="5"/>
        <v>3069000.2700000005</v>
      </c>
      <c r="AG33" s="16">
        <f t="shared" si="6"/>
        <v>277.68220616784737</v>
      </c>
      <c r="AH33" s="16">
        <f t="shared" si="7"/>
        <v>1597952.3400000008</v>
      </c>
      <c r="AI33" s="16">
        <f t="shared" si="8"/>
        <v>149.9627230387392</v>
      </c>
      <c r="AJ33" s="46">
        <f>X33</f>
        <v>4796241.4700000007</v>
      </c>
    </row>
    <row r="34" spans="1:36" s="14" customFormat="1" ht="39.75" customHeight="1" x14ac:dyDescent="0.3">
      <c r="A34" s="13"/>
      <c r="B34" s="70" t="s">
        <v>9</v>
      </c>
      <c r="C34" s="70"/>
      <c r="D34" s="70"/>
      <c r="E34" s="70"/>
      <c r="F34" s="70"/>
      <c r="G34" s="70"/>
      <c r="H34" s="70"/>
      <c r="I34" s="70"/>
      <c r="J34" s="16">
        <v>2338187.02</v>
      </c>
      <c r="K34" s="16">
        <f t="shared" si="34"/>
        <v>2338187.02</v>
      </c>
      <c r="L34" s="16">
        <v>974257.27</v>
      </c>
      <c r="M34" s="16">
        <f t="shared" si="35"/>
        <v>974257.27</v>
      </c>
      <c r="N34" s="16">
        <v>2799320.03</v>
      </c>
      <c r="O34" s="16">
        <v>3055345.14</v>
      </c>
      <c r="P34" s="16">
        <f t="shared" si="36"/>
        <v>3055345.14</v>
      </c>
      <c r="Q34" s="16">
        <v>1874042.78</v>
      </c>
      <c r="R34" s="16">
        <f t="shared" si="37"/>
        <v>1874042.78</v>
      </c>
      <c r="S34" s="16">
        <v>1275303.8600000001</v>
      </c>
      <c r="T34" s="16">
        <v>1061984.8600000001</v>
      </c>
      <c r="U34" s="16">
        <v>22316.37</v>
      </c>
      <c r="V34" s="16">
        <v>52366.76</v>
      </c>
      <c r="W34" s="16">
        <v>2216330.3000000003</v>
      </c>
      <c r="X34" s="16">
        <f>W34+V34</f>
        <v>2268697.06</v>
      </c>
      <c r="Y34" s="16">
        <f t="shared" si="1"/>
        <v>30050.390000000003</v>
      </c>
      <c r="Z34" s="16">
        <f t="shared" si="9"/>
        <v>993393.2</v>
      </c>
      <c r="AA34" s="16">
        <f t="shared" si="2"/>
        <v>177.8946281868856</v>
      </c>
      <c r="AB34" s="16" t="e">
        <f>X34-#REF!</f>
        <v>#REF!</v>
      </c>
      <c r="AC34" s="16" t="e">
        <f>IF(#REF!=0,0,X34/#REF!*100)</f>
        <v>#REF!</v>
      </c>
      <c r="AD34" s="16">
        <f t="shared" si="3"/>
        <v>1206712.2</v>
      </c>
      <c r="AE34" s="16">
        <f t="shared" si="4"/>
        <v>213.62800407531233</v>
      </c>
      <c r="AF34" s="16">
        <f t="shared" si="5"/>
        <v>394654.28</v>
      </c>
      <c r="AG34" s="16">
        <f t="shared" si="6"/>
        <v>121.0589792405913</v>
      </c>
      <c r="AH34" s="16">
        <f t="shared" si="7"/>
        <v>1294439.79</v>
      </c>
      <c r="AI34" s="16">
        <f t="shared" si="8"/>
        <v>232.86426797718431</v>
      </c>
      <c r="AJ34" s="50">
        <f>X34</f>
        <v>2268697.06</v>
      </c>
    </row>
    <row r="35" spans="1:36" s="27" customFormat="1" ht="30" customHeight="1" x14ac:dyDescent="0.3">
      <c r="A35" s="24"/>
      <c r="B35" s="25"/>
      <c r="C35" s="25"/>
      <c r="D35" s="25"/>
      <c r="E35" s="25"/>
      <c r="F35" s="25"/>
      <c r="G35" s="25"/>
      <c r="H35" s="25"/>
      <c r="I35" s="26" t="s">
        <v>49</v>
      </c>
      <c r="J35" s="21">
        <v>256536.06</v>
      </c>
      <c r="K35" s="21">
        <f t="shared" si="34"/>
        <v>256536.06</v>
      </c>
      <c r="L35" s="21">
        <v>109317.03</v>
      </c>
      <c r="M35" s="21">
        <f t="shared" si="35"/>
        <v>109317.03</v>
      </c>
      <c r="N35" s="21">
        <v>210726.7</v>
      </c>
      <c r="O35" s="32">
        <f>221100.64+0.02+606.42</f>
        <v>221707.08000000002</v>
      </c>
      <c r="P35" s="21">
        <f t="shared" si="36"/>
        <v>221707.08000000002</v>
      </c>
      <c r="Q35" s="21">
        <v>115017.55</v>
      </c>
      <c r="R35" s="21">
        <f t="shared" si="37"/>
        <v>115017.55</v>
      </c>
      <c r="S35" s="32">
        <v>315519</v>
      </c>
      <c r="T35" s="32">
        <v>236000</v>
      </c>
      <c r="U35" s="32">
        <v>9000</v>
      </c>
      <c r="V35" s="32">
        <v>9060.32</v>
      </c>
      <c r="W35" s="32">
        <v>195081.96</v>
      </c>
      <c r="X35" s="32">
        <f>W35+V35</f>
        <v>204142.28</v>
      </c>
      <c r="Y35" s="21">
        <f t="shared" si="1"/>
        <v>60.319999999999709</v>
      </c>
      <c r="Z35" s="16">
        <f t="shared" si="9"/>
        <v>-111376.72</v>
      </c>
      <c r="AA35" s="16">
        <f t="shared" si="2"/>
        <v>64.700471286990634</v>
      </c>
      <c r="AB35" s="17" t="e">
        <f>X35-#REF!</f>
        <v>#REF!</v>
      </c>
      <c r="AC35" s="16" t="e">
        <f>IF(#REF!=0,0,X35/#REF!*100)</f>
        <v>#REF!</v>
      </c>
      <c r="AD35" s="17">
        <f t="shared" si="3"/>
        <v>-31857.72</v>
      </c>
      <c r="AE35" s="16">
        <f t="shared" si="4"/>
        <v>86.500966101694914</v>
      </c>
      <c r="AF35" s="17">
        <f t="shared" si="5"/>
        <v>89124.73</v>
      </c>
      <c r="AG35" s="16">
        <f t="shared" si="6"/>
        <v>177.48793988395684</v>
      </c>
      <c r="AH35" s="16">
        <f t="shared" si="7"/>
        <v>94825.25</v>
      </c>
      <c r="AI35" s="16">
        <f t="shared" si="8"/>
        <v>186.74334639351252</v>
      </c>
      <c r="AJ35" s="46">
        <f>X35</f>
        <v>204142.28</v>
      </c>
    </row>
    <row r="36" spans="1:36" s="14" customFormat="1" ht="36.75" customHeight="1" x14ac:dyDescent="0.3">
      <c r="A36" s="13"/>
      <c r="B36" s="70" t="s">
        <v>7</v>
      </c>
      <c r="C36" s="70"/>
      <c r="D36" s="70"/>
      <c r="E36" s="70"/>
      <c r="F36" s="70"/>
      <c r="G36" s="70"/>
      <c r="H36" s="70"/>
      <c r="I36" s="70"/>
      <c r="J36" s="16">
        <f t="shared" ref="J36:V36" si="39">J37+J38</f>
        <v>1294662.3799999999</v>
      </c>
      <c r="K36" s="16">
        <f t="shared" si="39"/>
        <v>3582545.8899999997</v>
      </c>
      <c r="L36" s="16">
        <f t="shared" si="39"/>
        <v>389278.05</v>
      </c>
      <c r="M36" s="16">
        <f t="shared" si="39"/>
        <v>2669161.5599999996</v>
      </c>
      <c r="N36" s="16">
        <f t="shared" si="39"/>
        <v>2895802</v>
      </c>
      <c r="O36" s="16">
        <f t="shared" si="39"/>
        <v>4075696.4</v>
      </c>
      <c r="P36" s="16">
        <f t="shared" si="39"/>
        <v>4075696.4</v>
      </c>
      <c r="Q36" s="16">
        <f>Q37+Q38</f>
        <v>3355854.1</v>
      </c>
      <c r="R36" s="16">
        <f t="shared" ref="R36" si="40">R37+R38</f>
        <v>3355854.1</v>
      </c>
      <c r="S36" s="16">
        <f t="shared" si="39"/>
        <v>2287883.5099999998</v>
      </c>
      <c r="T36" s="16">
        <f t="shared" si="39"/>
        <v>2287883.5100000002</v>
      </c>
      <c r="U36" s="16">
        <f t="shared" ref="U36" si="41">U37+U38</f>
        <v>1000</v>
      </c>
      <c r="V36" s="16">
        <f t="shared" si="39"/>
        <v>2000</v>
      </c>
      <c r="W36" s="16">
        <v>2390818.8499999996</v>
      </c>
      <c r="X36" s="16">
        <f>X37+X38</f>
        <v>2392818.8499999996</v>
      </c>
      <c r="Y36" s="16">
        <f t="shared" si="1"/>
        <v>1000</v>
      </c>
      <c r="Z36" s="16">
        <f t="shared" si="9"/>
        <v>104935.33999999985</v>
      </c>
      <c r="AA36" s="16">
        <f t="shared" si="2"/>
        <v>104.58656830827894</v>
      </c>
      <c r="AB36" s="16" t="e">
        <f>X36-#REF!</f>
        <v>#REF!</v>
      </c>
      <c r="AC36" s="16" t="e">
        <f>IF(#REF!=0,0,X36/#REF!*100)</f>
        <v>#REF!</v>
      </c>
      <c r="AD36" s="16">
        <f t="shared" si="3"/>
        <v>104935.33999999939</v>
      </c>
      <c r="AE36" s="16">
        <f t="shared" si="4"/>
        <v>104.58656830827893</v>
      </c>
      <c r="AF36" s="16">
        <f t="shared" si="5"/>
        <v>-963035.25000000047</v>
      </c>
      <c r="AG36" s="16">
        <f t="shared" si="6"/>
        <v>71.30282719978797</v>
      </c>
      <c r="AH36" s="16">
        <f t="shared" si="7"/>
        <v>-276342.70999999996</v>
      </c>
      <c r="AI36" s="16">
        <f t="shared" si="8"/>
        <v>89.646834641212209</v>
      </c>
      <c r="AJ36" s="50">
        <f t="shared" ref="AJ36" si="42">AJ37+AJ38</f>
        <v>4468487.34</v>
      </c>
    </row>
    <row r="37" spans="1:36" s="5" customFormat="1" ht="45" customHeight="1" x14ac:dyDescent="0.3">
      <c r="A37" s="8"/>
      <c r="B37" s="57"/>
      <c r="C37" s="57"/>
      <c r="D37" s="57"/>
      <c r="E37" s="57"/>
      <c r="F37" s="57"/>
      <c r="G37" s="57"/>
      <c r="H37" s="57"/>
      <c r="I37" s="57" t="s">
        <v>53</v>
      </c>
      <c r="J37" s="17">
        <v>1294662.3799999999</v>
      </c>
      <c r="K37" s="17">
        <f>J37</f>
        <v>1294662.3799999999</v>
      </c>
      <c r="L37" s="17">
        <v>389278.05</v>
      </c>
      <c r="M37" s="17">
        <f>L37</f>
        <v>389278.05</v>
      </c>
      <c r="N37" s="17">
        <v>0</v>
      </c>
      <c r="O37" s="17">
        <v>1151029.3999999999</v>
      </c>
      <c r="P37" s="17">
        <f>O37</f>
        <v>1151029.3999999999</v>
      </c>
      <c r="Q37" s="17">
        <v>652106.1</v>
      </c>
      <c r="R37" s="17">
        <f>Q37</f>
        <v>652106.1</v>
      </c>
      <c r="S37" s="17">
        <v>0</v>
      </c>
      <c r="T37" s="17">
        <v>0</v>
      </c>
      <c r="U37" s="17">
        <v>1000</v>
      </c>
      <c r="V37" s="17">
        <v>2000</v>
      </c>
      <c r="W37" s="17">
        <v>110935.34000000001</v>
      </c>
      <c r="X37" s="17">
        <f>W37+V37</f>
        <v>112935.34000000001</v>
      </c>
      <c r="Y37" s="21">
        <f t="shared" si="1"/>
        <v>1000</v>
      </c>
      <c r="Z37" s="16">
        <f t="shared" si="9"/>
        <v>112935.34000000001</v>
      </c>
      <c r="AA37" s="16">
        <f t="shared" si="2"/>
        <v>0</v>
      </c>
      <c r="AB37" s="17" t="e">
        <f>X37-#REF!</f>
        <v>#REF!</v>
      </c>
      <c r="AC37" s="16" t="e">
        <f>IF(#REF!=0,0,X37/#REF!*100)</f>
        <v>#REF!</v>
      </c>
      <c r="AD37" s="16">
        <f t="shared" si="3"/>
        <v>112935.34000000001</v>
      </c>
      <c r="AE37" s="16">
        <f t="shared" si="4"/>
        <v>0</v>
      </c>
      <c r="AF37" s="17">
        <f t="shared" si="5"/>
        <v>-539170.76</v>
      </c>
      <c r="AG37" s="16">
        <f t="shared" si="6"/>
        <v>17.318552916465592</v>
      </c>
      <c r="AH37" s="16">
        <f t="shared" si="7"/>
        <v>-276342.70999999996</v>
      </c>
      <c r="AI37" s="16">
        <f t="shared" si="8"/>
        <v>29.011484207753309</v>
      </c>
      <c r="AJ37" s="46">
        <f>X37</f>
        <v>112935.34000000001</v>
      </c>
    </row>
    <row r="38" spans="1:36" s="5" customFormat="1" ht="28.5" customHeight="1" x14ac:dyDescent="0.3">
      <c r="A38" s="8"/>
      <c r="B38" s="57"/>
      <c r="C38" s="57"/>
      <c r="D38" s="57"/>
      <c r="E38" s="57"/>
      <c r="F38" s="57"/>
      <c r="G38" s="57"/>
      <c r="H38" s="57"/>
      <c r="I38" s="57" t="s">
        <v>52</v>
      </c>
      <c r="J38" s="17">
        <v>0</v>
      </c>
      <c r="K38" s="31">
        <f>S38</f>
        <v>2287883.5099999998</v>
      </c>
      <c r="L38" s="17">
        <v>0</v>
      </c>
      <c r="M38" s="54">
        <f>X38</f>
        <v>2279883.5099999998</v>
      </c>
      <c r="N38" s="17">
        <v>2895802</v>
      </c>
      <c r="O38" s="17">
        <v>2924667</v>
      </c>
      <c r="P38" s="17">
        <f>O38</f>
        <v>2924667</v>
      </c>
      <c r="Q38" s="17">
        <v>2703748</v>
      </c>
      <c r="R38" s="17">
        <f>Q38</f>
        <v>2703748</v>
      </c>
      <c r="S38" s="17">
        <v>2287883.5099999998</v>
      </c>
      <c r="T38" s="17">
        <v>2287883.5100000002</v>
      </c>
      <c r="U38" s="17">
        <v>0</v>
      </c>
      <c r="V38" s="17">
        <v>0</v>
      </c>
      <c r="W38" s="17">
        <v>2279883.5099999998</v>
      </c>
      <c r="X38" s="17">
        <f>W38+V38</f>
        <v>2279883.5099999998</v>
      </c>
      <c r="Y38" s="21">
        <f t="shared" si="1"/>
        <v>0</v>
      </c>
      <c r="Z38" s="16">
        <f t="shared" si="9"/>
        <v>-8000</v>
      </c>
      <c r="AA38" s="16">
        <f t="shared" si="2"/>
        <v>99.650331847533607</v>
      </c>
      <c r="AB38" s="17" t="e">
        <f>X38-#REF!</f>
        <v>#REF!</v>
      </c>
      <c r="AC38" s="16" t="e">
        <f>IF(#REF!=0,0,X38/#REF!*100)</f>
        <v>#REF!</v>
      </c>
      <c r="AD38" s="16">
        <f t="shared" si="3"/>
        <v>-8000.0000000004657</v>
      </c>
      <c r="AE38" s="16">
        <f t="shared" si="4"/>
        <v>99.650331847533607</v>
      </c>
      <c r="AF38" s="17">
        <f t="shared" si="5"/>
        <v>-423864.49000000022</v>
      </c>
      <c r="AG38" s="16">
        <f t="shared" si="6"/>
        <v>84.323077076709808</v>
      </c>
      <c r="AH38" s="16">
        <f t="shared" si="7"/>
        <v>0</v>
      </c>
      <c r="AI38" s="16">
        <f t="shared" si="8"/>
        <v>100</v>
      </c>
      <c r="AJ38" s="46">
        <f>5544443-1188891</f>
        <v>4355552</v>
      </c>
    </row>
    <row r="39" spans="1:36" s="14" customFormat="1" ht="36.75" customHeight="1" x14ac:dyDescent="0.3">
      <c r="A39" s="13"/>
      <c r="B39" s="70" t="s">
        <v>1</v>
      </c>
      <c r="C39" s="70"/>
      <c r="D39" s="70"/>
      <c r="E39" s="70"/>
      <c r="F39" s="70"/>
      <c r="G39" s="70"/>
      <c r="H39" s="70"/>
      <c r="I39" s="70"/>
      <c r="J39" s="16">
        <f t="shared" ref="J39:V39" si="43">J40+J41+J42+J43+J44+J45+J46</f>
        <v>1731743649.9200001</v>
      </c>
      <c r="K39" s="16">
        <f t="shared" si="43"/>
        <v>1726065816.5200002</v>
      </c>
      <c r="L39" s="35">
        <f t="shared" si="43"/>
        <v>754564037.68999994</v>
      </c>
      <c r="M39" s="35">
        <f t="shared" si="43"/>
        <v>750829669.28999996</v>
      </c>
      <c r="N39" s="16">
        <f t="shared" si="43"/>
        <v>1949401304.4499998</v>
      </c>
      <c r="O39" s="16">
        <f t="shared" si="43"/>
        <v>1942881158.9100001</v>
      </c>
      <c r="P39" s="16">
        <f t="shared" si="43"/>
        <v>1942881158.9100001</v>
      </c>
      <c r="Q39" s="16">
        <f t="shared" si="43"/>
        <v>1384802931.3499999</v>
      </c>
      <c r="R39" s="16">
        <f t="shared" si="43"/>
        <v>1384802931.3499999</v>
      </c>
      <c r="S39" s="16">
        <f t="shared" si="43"/>
        <v>1881632181.2700002</v>
      </c>
      <c r="T39" s="16">
        <f t="shared" si="43"/>
        <v>1453819884.8700001</v>
      </c>
      <c r="U39" s="16">
        <f t="shared" ref="U39" si="44">U40+U41+U42+U43+U44+U45+U46</f>
        <v>32173007.490000002</v>
      </c>
      <c r="V39" s="16">
        <f t="shared" si="43"/>
        <v>17830443.859999999</v>
      </c>
      <c r="W39" s="16">
        <v>1353462757.1300004</v>
      </c>
      <c r="X39" s="16">
        <f>X40+X41+X42+X43+X44+X45+X46</f>
        <v>1371293200.9900002</v>
      </c>
      <c r="Y39" s="16">
        <f t="shared" si="1"/>
        <v>-14342563.630000003</v>
      </c>
      <c r="Z39" s="16">
        <f t="shared" si="9"/>
        <v>-510338980.27999997</v>
      </c>
      <c r="AA39" s="16">
        <f t="shared" si="2"/>
        <v>72.877856503519794</v>
      </c>
      <c r="AB39" s="16" t="e">
        <f>X39-#REF!</f>
        <v>#REF!</v>
      </c>
      <c r="AC39" s="16" t="e">
        <f>IF(#REF!=0,0,X39/#REF!*100)</f>
        <v>#REF!</v>
      </c>
      <c r="AD39" s="16">
        <f t="shared" si="3"/>
        <v>-82526683.879999876</v>
      </c>
      <c r="AE39" s="16">
        <f t="shared" si="4"/>
        <v>94.323458859047079</v>
      </c>
      <c r="AF39" s="16">
        <f t="shared" si="5"/>
        <v>-13509730.359999657</v>
      </c>
      <c r="AG39" s="16">
        <f t="shared" si="6"/>
        <v>99.024429393225688</v>
      </c>
      <c r="AH39" s="16">
        <f t="shared" si="7"/>
        <v>620463531.70000029</v>
      </c>
      <c r="AI39" s="16">
        <f t="shared" si="8"/>
        <v>182.63705565694059</v>
      </c>
      <c r="AJ39" s="50" t="e">
        <f t="shared" ref="AJ39" si="45">AJ40+AJ41+AJ42+AJ43+AJ44+AJ45+AJ46</f>
        <v>#REF!</v>
      </c>
    </row>
    <row r="40" spans="1:36" s="14" customFormat="1" ht="38.25" customHeight="1" x14ac:dyDescent="0.3">
      <c r="A40" s="13"/>
      <c r="B40" s="70" t="s">
        <v>6</v>
      </c>
      <c r="C40" s="70"/>
      <c r="D40" s="70"/>
      <c r="E40" s="70"/>
      <c r="F40" s="70"/>
      <c r="G40" s="70"/>
      <c r="H40" s="70"/>
      <c r="I40" s="70"/>
      <c r="J40" s="16">
        <v>426424900</v>
      </c>
      <c r="K40" s="16">
        <f>J40</f>
        <v>426424900</v>
      </c>
      <c r="L40" s="38">
        <v>201489000</v>
      </c>
      <c r="M40" s="38">
        <f>L40</f>
        <v>201489000</v>
      </c>
      <c r="N40" s="16">
        <v>436509000</v>
      </c>
      <c r="O40" s="16">
        <v>436509000</v>
      </c>
      <c r="P40" s="16">
        <f t="shared" ref="P40:P46" si="46">O40</f>
        <v>436509000</v>
      </c>
      <c r="Q40" s="16">
        <v>327381750</v>
      </c>
      <c r="R40" s="16">
        <f t="shared" ref="R40:R46" si="47">Q40</f>
        <v>327381750</v>
      </c>
      <c r="S40" s="16">
        <v>438762000</v>
      </c>
      <c r="T40" s="16">
        <v>329071500</v>
      </c>
      <c r="U40" s="16">
        <v>14429045</v>
      </c>
      <c r="V40" s="16">
        <v>0</v>
      </c>
      <c r="W40" s="16">
        <v>329071501</v>
      </c>
      <c r="X40" s="16">
        <f t="shared" ref="X40:X46" si="48">W40+V40</f>
        <v>329071501</v>
      </c>
      <c r="Y40" s="16">
        <f t="shared" si="1"/>
        <v>-14429045</v>
      </c>
      <c r="Z40" s="16">
        <f t="shared" si="9"/>
        <v>-109690499</v>
      </c>
      <c r="AA40" s="16">
        <f t="shared" si="2"/>
        <v>75.000000227914001</v>
      </c>
      <c r="AB40" s="16" t="e">
        <f>X40-#REF!</f>
        <v>#REF!</v>
      </c>
      <c r="AC40" s="16" t="e">
        <f>IF(#REF!=0,0,X40/#REF!*100)</f>
        <v>#REF!</v>
      </c>
      <c r="AD40" s="16">
        <f t="shared" si="3"/>
        <v>1</v>
      </c>
      <c r="AE40" s="16">
        <f t="shared" si="4"/>
        <v>100.00000030388532</v>
      </c>
      <c r="AF40" s="16">
        <f t="shared" si="5"/>
        <v>1689751</v>
      </c>
      <c r="AG40" s="16">
        <f t="shared" si="6"/>
        <v>100.51614086612952</v>
      </c>
      <c r="AH40" s="16">
        <f t="shared" si="7"/>
        <v>127582501</v>
      </c>
      <c r="AI40" s="16">
        <f t="shared" si="8"/>
        <v>163.31983433338792</v>
      </c>
      <c r="AJ40" s="50">
        <v>436509000</v>
      </c>
    </row>
    <row r="41" spans="1:36" s="14" customFormat="1" ht="62.25" customHeight="1" x14ac:dyDescent="0.3">
      <c r="A41" s="13"/>
      <c r="B41" s="70" t="s">
        <v>5</v>
      </c>
      <c r="C41" s="70"/>
      <c r="D41" s="70"/>
      <c r="E41" s="70"/>
      <c r="F41" s="70"/>
      <c r="G41" s="70"/>
      <c r="H41" s="70"/>
      <c r="I41" s="70"/>
      <c r="J41" s="16">
        <v>276999912.48000002</v>
      </c>
      <c r="K41" s="16">
        <f>J41</f>
        <v>276999912.48000002</v>
      </c>
      <c r="L41" s="38">
        <v>68252184.099999994</v>
      </c>
      <c r="M41" s="38">
        <f>L41</f>
        <v>68252184.099999994</v>
      </c>
      <c r="N41" s="16">
        <v>269127448.56</v>
      </c>
      <c r="O41" s="16">
        <v>266680542.02000001</v>
      </c>
      <c r="P41" s="16">
        <f t="shared" si="46"/>
        <v>266680542.02000001</v>
      </c>
      <c r="Q41" s="16">
        <v>121776706.70999999</v>
      </c>
      <c r="R41" s="16">
        <f t="shared" si="47"/>
        <v>121776706.70999999</v>
      </c>
      <c r="S41" s="16">
        <v>237036284.66999999</v>
      </c>
      <c r="T41" s="16">
        <v>191613840.84</v>
      </c>
      <c r="U41" s="16">
        <v>3783666.24</v>
      </c>
      <c r="V41" s="16">
        <v>7133219.75</v>
      </c>
      <c r="W41" s="16">
        <v>133857233.97</v>
      </c>
      <c r="X41" s="16">
        <f t="shared" si="48"/>
        <v>140990453.72</v>
      </c>
      <c r="Y41" s="16">
        <f t="shared" si="1"/>
        <v>3349553.51</v>
      </c>
      <c r="Z41" s="16">
        <f t="shared" si="9"/>
        <v>-96045830.949999988</v>
      </c>
      <c r="AA41" s="16">
        <f t="shared" si="2"/>
        <v>59.480536457228808</v>
      </c>
      <c r="AB41" s="16" t="e">
        <f>X41-#REF!</f>
        <v>#REF!</v>
      </c>
      <c r="AC41" s="16" t="e">
        <f>IF(#REF!=0,0,X41/#REF!*100)</f>
        <v>#REF!</v>
      </c>
      <c r="AD41" s="16">
        <f t="shared" si="3"/>
        <v>-50623387.120000005</v>
      </c>
      <c r="AE41" s="16">
        <f t="shared" si="4"/>
        <v>73.580516471004216</v>
      </c>
      <c r="AF41" s="16">
        <f t="shared" si="5"/>
        <v>19213747.010000005</v>
      </c>
      <c r="AG41" s="16">
        <f t="shared" si="6"/>
        <v>115.7778507311384</v>
      </c>
      <c r="AH41" s="16">
        <f t="shared" si="7"/>
        <v>72738269.620000005</v>
      </c>
      <c r="AI41" s="16">
        <f t="shared" si="8"/>
        <v>206.57280873741303</v>
      </c>
      <c r="AJ41" s="50" t="e">
        <f>#REF!</f>
        <v>#REF!</v>
      </c>
    </row>
    <row r="42" spans="1:36" s="14" customFormat="1" ht="65.25" customHeight="1" x14ac:dyDescent="0.3">
      <c r="A42" s="13"/>
      <c r="B42" s="70" t="s">
        <v>4</v>
      </c>
      <c r="C42" s="70"/>
      <c r="D42" s="70"/>
      <c r="E42" s="70"/>
      <c r="F42" s="70"/>
      <c r="G42" s="70"/>
      <c r="H42" s="70"/>
      <c r="I42" s="70"/>
      <c r="J42" s="16">
        <v>1016038865.97</v>
      </c>
      <c r="K42" s="16">
        <f>J42</f>
        <v>1016038865.97</v>
      </c>
      <c r="L42" s="38">
        <v>484498682.12</v>
      </c>
      <c r="M42" s="38">
        <f>L42</f>
        <v>484498682.12</v>
      </c>
      <c r="N42" s="16">
        <v>1212771110.75</v>
      </c>
      <c r="O42" s="16">
        <v>1213354064.45</v>
      </c>
      <c r="P42" s="16">
        <f t="shared" si="46"/>
        <v>1213354064.45</v>
      </c>
      <c r="Q42" s="16">
        <v>916783514.65999997</v>
      </c>
      <c r="R42" s="16">
        <f t="shared" si="47"/>
        <v>916783514.65999997</v>
      </c>
      <c r="S42" s="16">
        <v>1151965802.6700001</v>
      </c>
      <c r="T42" s="16">
        <v>910877365</v>
      </c>
      <c r="U42" s="16">
        <v>8602627.0800000001</v>
      </c>
      <c r="V42" s="16">
        <v>10689947.16</v>
      </c>
      <c r="W42" s="16">
        <v>887497635.21000016</v>
      </c>
      <c r="X42" s="16">
        <f t="shared" si="48"/>
        <v>898187582.37000012</v>
      </c>
      <c r="Y42" s="16">
        <f t="shared" si="1"/>
        <v>2087320.08</v>
      </c>
      <c r="Z42" s="16">
        <f t="shared" si="9"/>
        <v>-253778220.29999995</v>
      </c>
      <c r="AA42" s="16">
        <f t="shared" si="2"/>
        <v>77.969986633995674</v>
      </c>
      <c r="AB42" s="16" t="e">
        <f>X42-#REF!</f>
        <v>#REF!</v>
      </c>
      <c r="AC42" s="16" t="e">
        <f>IF(#REF!=0,0,X42/#REF!*100)</f>
        <v>#REF!</v>
      </c>
      <c r="AD42" s="16">
        <f t="shared" si="3"/>
        <v>-12689782.629999876</v>
      </c>
      <c r="AE42" s="16">
        <f t="shared" si="4"/>
        <v>98.606861569120241</v>
      </c>
      <c r="AF42" s="16">
        <f t="shared" si="5"/>
        <v>-18595932.289999843</v>
      </c>
      <c r="AG42" s="16">
        <f t="shared" si="6"/>
        <v>97.971611400877308</v>
      </c>
      <c r="AH42" s="16">
        <f t="shared" si="7"/>
        <v>413688900.25000012</v>
      </c>
      <c r="AI42" s="16">
        <f t="shared" si="8"/>
        <v>185.38493818803374</v>
      </c>
      <c r="AJ42" s="50" t="e">
        <f>#REF!</f>
        <v>#REF!</v>
      </c>
    </row>
    <row r="43" spans="1:36" s="14" customFormat="1" ht="40.5" customHeight="1" x14ac:dyDescent="0.3">
      <c r="A43" s="13"/>
      <c r="B43" s="70" t="s">
        <v>3</v>
      </c>
      <c r="C43" s="70"/>
      <c r="D43" s="70"/>
      <c r="E43" s="70"/>
      <c r="F43" s="70"/>
      <c r="G43" s="70"/>
      <c r="H43" s="70"/>
      <c r="I43" s="70"/>
      <c r="J43" s="16">
        <v>11684333.98</v>
      </c>
      <c r="K43" s="16">
        <f>J43</f>
        <v>11684333.98</v>
      </c>
      <c r="L43" s="38">
        <v>529400.43000000005</v>
      </c>
      <c r="M43" s="38">
        <f>L43</f>
        <v>529400.43000000005</v>
      </c>
      <c r="N43" s="16">
        <v>36412363.109999999</v>
      </c>
      <c r="O43" s="16">
        <v>31536396.41</v>
      </c>
      <c r="P43" s="16">
        <f t="shared" si="46"/>
        <v>31536396.41</v>
      </c>
      <c r="Q43" s="16">
        <v>23999288.949999999</v>
      </c>
      <c r="R43" s="16">
        <f t="shared" si="47"/>
        <v>23999288.949999999</v>
      </c>
      <c r="S43" s="16">
        <v>53850814.770000003</v>
      </c>
      <c r="T43" s="16">
        <v>22239899.870000001</v>
      </c>
      <c r="U43" s="16">
        <v>5357669.17</v>
      </c>
      <c r="V43" s="16">
        <v>0</v>
      </c>
      <c r="W43" s="16">
        <v>26553009.700000003</v>
      </c>
      <c r="X43" s="16">
        <f t="shared" si="48"/>
        <v>26553009.700000003</v>
      </c>
      <c r="Y43" s="16">
        <f t="shared" si="1"/>
        <v>-5357669.17</v>
      </c>
      <c r="Z43" s="16">
        <f t="shared" si="9"/>
        <v>-27297805.07</v>
      </c>
      <c r="AA43" s="16">
        <f t="shared" si="2"/>
        <v>49.308464158638024</v>
      </c>
      <c r="AB43" s="16" t="e">
        <f>X43-#REF!</f>
        <v>#REF!</v>
      </c>
      <c r="AC43" s="16" t="e">
        <f>IF(#REF!=0,0,X43/#REF!*100)</f>
        <v>#REF!</v>
      </c>
      <c r="AD43" s="16">
        <f t="shared" si="3"/>
        <v>4313109.8300000019</v>
      </c>
      <c r="AE43" s="16">
        <f t="shared" si="4"/>
        <v>119.39356676608995</v>
      </c>
      <c r="AF43" s="16">
        <f t="shared" si="5"/>
        <v>2553720.7500000037</v>
      </c>
      <c r="AG43" s="16">
        <f t="shared" si="6"/>
        <v>110.64081838141293</v>
      </c>
      <c r="AH43" s="16">
        <f t="shared" si="7"/>
        <v>26023609.270000003</v>
      </c>
      <c r="AI43" s="16">
        <f t="shared" si="8"/>
        <v>5015.6758845095765</v>
      </c>
      <c r="AJ43" s="50" t="e">
        <f>#REF!</f>
        <v>#REF!</v>
      </c>
    </row>
    <row r="44" spans="1:36" s="14" customFormat="1" ht="39" customHeight="1" x14ac:dyDescent="0.3">
      <c r="A44" s="13"/>
      <c r="B44" s="70" t="s">
        <v>2</v>
      </c>
      <c r="C44" s="70"/>
      <c r="D44" s="70"/>
      <c r="E44" s="70"/>
      <c r="F44" s="70"/>
      <c r="G44" s="70"/>
      <c r="H44" s="70"/>
      <c r="I44" s="70"/>
      <c r="J44" s="16">
        <v>6004588.7999999998</v>
      </c>
      <c r="K44" s="19">
        <f>J44-5677833.4</f>
        <v>326755.39999999944</v>
      </c>
      <c r="L44" s="36">
        <v>3749513.5</v>
      </c>
      <c r="M44" s="36">
        <v>15145.1</v>
      </c>
      <c r="N44" s="16">
        <v>78874.100000000006</v>
      </c>
      <c r="O44" s="16">
        <v>18244.099999999999</v>
      </c>
      <c r="P44" s="16">
        <f t="shared" si="46"/>
        <v>18244.099999999999</v>
      </c>
      <c r="Q44" s="16">
        <v>68759.100000000006</v>
      </c>
      <c r="R44" s="16">
        <f t="shared" si="47"/>
        <v>68759.100000000006</v>
      </c>
      <c r="S44" s="16">
        <v>17279.16</v>
      </c>
      <c r="T44" s="16">
        <v>17279.16</v>
      </c>
      <c r="U44" s="16">
        <v>0</v>
      </c>
      <c r="V44" s="16">
        <v>0</v>
      </c>
      <c r="W44" s="16">
        <v>19995.169999999998</v>
      </c>
      <c r="X44" s="16">
        <f t="shared" si="48"/>
        <v>19995.169999999998</v>
      </c>
      <c r="Y44" s="16">
        <f t="shared" si="1"/>
        <v>0</v>
      </c>
      <c r="Z44" s="16">
        <f t="shared" si="9"/>
        <v>2716.0099999999984</v>
      </c>
      <c r="AA44" s="16">
        <f t="shared" si="2"/>
        <v>115.71841455255927</v>
      </c>
      <c r="AB44" s="16" t="e">
        <f>X44-#REF!</f>
        <v>#REF!</v>
      </c>
      <c r="AC44" s="16" t="e">
        <f>IF(#REF!=0,0,X44/#REF!*100)</f>
        <v>#REF!</v>
      </c>
      <c r="AD44" s="16">
        <f t="shared" si="3"/>
        <v>2716.0099999999984</v>
      </c>
      <c r="AE44" s="16">
        <f t="shared" si="4"/>
        <v>115.71841455255927</v>
      </c>
      <c r="AF44" s="16">
        <f t="shared" si="5"/>
        <v>-48763.930000000008</v>
      </c>
      <c r="AG44" s="16">
        <f t="shared" si="6"/>
        <v>29.080034497251994</v>
      </c>
      <c r="AH44" s="16">
        <f t="shared" si="7"/>
        <v>4850.0699999999979</v>
      </c>
      <c r="AI44" s="16">
        <f t="shared" si="8"/>
        <v>132.02402097047889</v>
      </c>
      <c r="AJ44" s="50">
        <f>X44</f>
        <v>19995.169999999998</v>
      </c>
    </row>
    <row r="45" spans="1:36" s="14" customFormat="1" ht="156" customHeight="1" x14ac:dyDescent="0.3">
      <c r="A45" s="13"/>
      <c r="B45" s="55"/>
      <c r="C45" s="55"/>
      <c r="D45" s="55"/>
      <c r="E45" s="55"/>
      <c r="F45" s="55"/>
      <c r="G45" s="55"/>
      <c r="H45" s="55"/>
      <c r="I45" s="55" t="s">
        <v>44</v>
      </c>
      <c r="J45" s="16">
        <v>0</v>
      </c>
      <c r="K45" s="16">
        <f>J45</f>
        <v>0</v>
      </c>
      <c r="L45" s="38">
        <v>0</v>
      </c>
      <c r="M45" s="38">
        <f>L45</f>
        <v>0</v>
      </c>
      <c r="N45" s="16">
        <v>0</v>
      </c>
      <c r="O45" s="16">
        <v>280404</v>
      </c>
      <c r="P45" s="16">
        <f t="shared" si="46"/>
        <v>280404</v>
      </c>
      <c r="Q45" s="16">
        <v>280404</v>
      </c>
      <c r="R45" s="16">
        <f t="shared" si="47"/>
        <v>280404</v>
      </c>
      <c r="S45" s="16">
        <v>0</v>
      </c>
      <c r="T45" s="16">
        <v>0</v>
      </c>
      <c r="U45" s="16">
        <v>0</v>
      </c>
      <c r="V45" s="16">
        <v>0</v>
      </c>
      <c r="W45" s="16">
        <v>235045.3</v>
      </c>
      <c r="X45" s="16">
        <f t="shared" si="48"/>
        <v>235045.3</v>
      </c>
      <c r="Y45" s="16">
        <f t="shared" si="1"/>
        <v>0</v>
      </c>
      <c r="Z45" s="16">
        <f t="shared" si="9"/>
        <v>235045.3</v>
      </c>
      <c r="AA45" s="16">
        <f t="shared" si="2"/>
        <v>0</v>
      </c>
      <c r="AB45" s="16" t="e">
        <f>X45-#REF!</f>
        <v>#REF!</v>
      </c>
      <c r="AC45" s="16" t="e">
        <f>IF(#REF!=0,0,X45/#REF!*100)</f>
        <v>#REF!</v>
      </c>
      <c r="AD45" s="16">
        <f t="shared" si="3"/>
        <v>235045.3</v>
      </c>
      <c r="AE45" s="16">
        <f t="shared" si="4"/>
        <v>0</v>
      </c>
      <c r="AF45" s="16">
        <f t="shared" si="5"/>
        <v>-45358.700000000012</v>
      </c>
      <c r="AG45" s="16">
        <f t="shared" si="6"/>
        <v>83.823804225332026</v>
      </c>
      <c r="AH45" s="16">
        <f t="shared" si="7"/>
        <v>235045.3</v>
      </c>
      <c r="AI45" s="16">
        <f t="shared" si="8"/>
        <v>0</v>
      </c>
      <c r="AJ45" s="50">
        <f>X45</f>
        <v>235045.3</v>
      </c>
    </row>
    <row r="46" spans="1:36" s="14" customFormat="1" ht="95.25" customHeight="1" x14ac:dyDescent="0.3">
      <c r="A46" s="13"/>
      <c r="B46" s="70" t="s">
        <v>0</v>
      </c>
      <c r="C46" s="70"/>
      <c r="D46" s="70"/>
      <c r="E46" s="70"/>
      <c r="F46" s="70"/>
      <c r="G46" s="70"/>
      <c r="H46" s="70"/>
      <c r="I46" s="70"/>
      <c r="J46" s="16">
        <v>-5408951.3099999996</v>
      </c>
      <c r="K46" s="16">
        <f>J46</f>
        <v>-5408951.3099999996</v>
      </c>
      <c r="L46" s="38">
        <v>-3954742.46</v>
      </c>
      <c r="M46" s="38">
        <f>L46</f>
        <v>-3954742.46</v>
      </c>
      <c r="N46" s="16">
        <v>-5497492.0700000003</v>
      </c>
      <c r="O46" s="16">
        <v>-5497492.0700000003</v>
      </c>
      <c r="P46" s="16">
        <f t="shared" si="46"/>
        <v>-5497492.0700000003</v>
      </c>
      <c r="Q46" s="16">
        <v>-5487492.0700000003</v>
      </c>
      <c r="R46" s="16">
        <f t="shared" si="47"/>
        <v>-5487492.0700000003</v>
      </c>
      <c r="S46" s="16">
        <v>0</v>
      </c>
      <c r="T46" s="16">
        <v>0</v>
      </c>
      <c r="U46" s="16">
        <v>0</v>
      </c>
      <c r="V46" s="16">
        <v>7276.95</v>
      </c>
      <c r="W46" s="16">
        <v>-23771663.219999999</v>
      </c>
      <c r="X46" s="16">
        <f t="shared" si="48"/>
        <v>-23764386.27</v>
      </c>
      <c r="Y46" s="16">
        <f t="shared" si="1"/>
        <v>7276.95</v>
      </c>
      <c r="Z46" s="16">
        <f t="shared" si="9"/>
        <v>-23764386.27</v>
      </c>
      <c r="AA46" s="16">
        <f t="shared" si="2"/>
        <v>0</v>
      </c>
      <c r="AB46" s="16" t="e">
        <f>X46-#REF!</f>
        <v>#REF!</v>
      </c>
      <c r="AC46" s="16" t="e">
        <f>IF(#REF!=0,0,X46/#REF!*100)</f>
        <v>#REF!</v>
      </c>
      <c r="AD46" s="16">
        <f t="shared" si="3"/>
        <v>-23764386.27</v>
      </c>
      <c r="AE46" s="16">
        <f t="shared" si="4"/>
        <v>0</v>
      </c>
      <c r="AF46" s="16">
        <f t="shared" si="5"/>
        <v>-18276894.199999999</v>
      </c>
      <c r="AG46" s="16">
        <f t="shared" si="6"/>
        <v>433.06461251979539</v>
      </c>
      <c r="AH46" s="16">
        <f t="shared" si="7"/>
        <v>-19809643.809999999</v>
      </c>
      <c r="AI46" s="16">
        <f t="shared" si="8"/>
        <v>600.90856763400973</v>
      </c>
      <c r="AJ46" s="50">
        <f>X46</f>
        <v>-23764386.27</v>
      </c>
    </row>
    <row r="47" spans="1:36" s="5" customFormat="1" ht="18.75" x14ac:dyDescent="0.3">
      <c r="A47" s="8"/>
      <c r="B47" s="12"/>
      <c r="C47" s="12"/>
      <c r="D47" s="12"/>
      <c r="E47" s="12"/>
      <c r="F47" s="12"/>
      <c r="G47" s="12"/>
      <c r="H47" s="12"/>
      <c r="I47" s="12"/>
      <c r="J47" s="17">
        <f t="shared" ref="J47:X47" si="49">J39+J7</f>
        <v>2092393430.8699999</v>
      </c>
      <c r="K47" s="17">
        <f t="shared" si="49"/>
        <v>2070457402.7951345</v>
      </c>
      <c r="L47" s="37">
        <f t="shared" si="49"/>
        <v>881017080.54999995</v>
      </c>
      <c r="M47" s="35">
        <f t="shared" si="49"/>
        <v>872087123.72554314</v>
      </c>
      <c r="N47" s="16">
        <f t="shared" si="49"/>
        <v>2309803775.2699995</v>
      </c>
      <c r="O47" s="16">
        <f t="shared" si="49"/>
        <v>2328450949.6999998</v>
      </c>
      <c r="P47" s="16">
        <f t="shared" si="49"/>
        <v>2327457942.815587</v>
      </c>
      <c r="Q47" s="16">
        <f t="shared" si="49"/>
        <v>1622357115.55</v>
      </c>
      <c r="R47" s="16">
        <f t="shared" si="49"/>
        <v>1618905746.6632972</v>
      </c>
      <c r="S47" s="16">
        <f t="shared" si="49"/>
        <v>2259999649.5900002</v>
      </c>
      <c r="T47" s="16">
        <f t="shared" si="49"/>
        <v>1693204609.9100001</v>
      </c>
      <c r="U47" s="16">
        <f t="shared" ref="U47" si="50">U39+U7</f>
        <v>38159195.630000003</v>
      </c>
      <c r="V47" s="16">
        <f t="shared" si="49"/>
        <v>26470486.719999999</v>
      </c>
      <c r="W47" s="16">
        <f>W39+W7</f>
        <v>1598530488.7300003</v>
      </c>
      <c r="X47" s="16">
        <f t="shared" si="49"/>
        <v>1625000975.4500003</v>
      </c>
      <c r="Y47" s="16">
        <f t="shared" si="1"/>
        <v>-11688708.910000004</v>
      </c>
      <c r="Z47" s="16">
        <f t="shared" si="9"/>
        <v>-634998674.13999987</v>
      </c>
      <c r="AA47" s="16">
        <f t="shared" si="2"/>
        <v>71.902709177180682</v>
      </c>
      <c r="AB47" s="16" t="e">
        <f>X47-#REF!</f>
        <v>#REF!</v>
      </c>
      <c r="AC47" s="16" t="e">
        <f>IF(#REF!=0,0,X47/#REF!*100)</f>
        <v>#REF!</v>
      </c>
      <c r="AD47" s="16">
        <f t="shared" si="3"/>
        <v>-68203634.4599998</v>
      </c>
      <c r="AE47" s="16">
        <f t="shared" si="4"/>
        <v>95.971920105767666</v>
      </c>
      <c r="AF47" s="16">
        <f t="shared" si="5"/>
        <v>6095228.7867031097</v>
      </c>
      <c r="AG47" s="16">
        <f t="shared" si="6"/>
        <v>100.37650300514814</v>
      </c>
      <c r="AH47" s="16">
        <f t="shared" si="7"/>
        <v>752913851.72445714</v>
      </c>
      <c r="AI47" s="16">
        <f t="shared" si="8"/>
        <v>186.33470570096489</v>
      </c>
      <c r="AJ47" s="46" t="e">
        <f>AJ39+AJ7</f>
        <v>#REF!</v>
      </c>
    </row>
    <row r="48" spans="1:36" s="5" customFormat="1" ht="18.75" x14ac:dyDescent="0.3">
      <c r="A48" s="8"/>
      <c r="B48" s="8"/>
      <c r="C48" s="8"/>
      <c r="D48" s="8"/>
      <c r="E48" s="8"/>
      <c r="F48" s="8"/>
      <c r="G48" s="8"/>
      <c r="H48" s="8"/>
      <c r="I48" s="8"/>
      <c r="J48" s="33"/>
      <c r="K48" s="33"/>
      <c r="L48" s="8"/>
      <c r="M48" s="8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4"/>
      <c r="AC48" s="29"/>
      <c r="AD48" s="30"/>
      <c r="AE48" s="30"/>
      <c r="AF48" s="33"/>
      <c r="AG48" s="30"/>
      <c r="AH48" s="30"/>
      <c r="AI48" s="39"/>
    </row>
    <row r="49" spans="1:34" s="5" customFormat="1" ht="18.75" x14ac:dyDescent="0.3">
      <c r="I49" s="5" t="s">
        <v>54</v>
      </c>
      <c r="J49" s="5" t="s">
        <v>43</v>
      </c>
      <c r="N49" s="5" t="s">
        <v>43</v>
      </c>
      <c r="Q49" s="22"/>
      <c r="R49" s="22"/>
      <c r="S49" s="22"/>
      <c r="AB49" s="28"/>
      <c r="AC49" s="28"/>
      <c r="AD49" s="28"/>
      <c r="AE49" s="28"/>
    </row>
    <row r="50" spans="1:34" s="5" customFormat="1" ht="18.75" x14ac:dyDescent="0.3">
      <c r="I50" s="5" t="s">
        <v>47</v>
      </c>
      <c r="O50" s="5" t="s">
        <v>43</v>
      </c>
      <c r="S50" s="5" t="s">
        <v>43</v>
      </c>
    </row>
    <row r="51" spans="1:34" s="5" customFormat="1" ht="18.75" customHeight="1" x14ac:dyDescent="0.3">
      <c r="A51" s="4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30"/>
      <c r="AD51" s="30"/>
      <c r="AE51" s="30"/>
      <c r="AF51" s="9"/>
      <c r="AG51" s="9"/>
      <c r="AH51" s="9"/>
    </row>
    <row r="52" spans="1:34" s="5" customFormat="1" ht="18.75" hidden="1" x14ac:dyDescent="0.3">
      <c r="I52" s="5" t="s">
        <v>54</v>
      </c>
      <c r="J52" s="5" t="s">
        <v>43</v>
      </c>
      <c r="N52" s="5" t="s">
        <v>43</v>
      </c>
      <c r="O52" s="5" t="s">
        <v>43</v>
      </c>
      <c r="Q52" s="22"/>
      <c r="R52" s="22"/>
      <c r="S52" s="22"/>
      <c r="AB52" s="28"/>
      <c r="AC52" s="28"/>
      <c r="AD52" s="28"/>
      <c r="AE52" s="28"/>
    </row>
    <row r="53" spans="1:34" s="5" customFormat="1" ht="18.75" hidden="1" x14ac:dyDescent="0.3">
      <c r="I53" s="5" t="s">
        <v>47</v>
      </c>
      <c r="R53" s="5" t="s">
        <v>43</v>
      </c>
    </row>
    <row r="54" spans="1:34" s="5" customFormat="1" ht="18.75" x14ac:dyDescent="0.3">
      <c r="Q54" s="22"/>
    </row>
    <row r="55" spans="1:34" x14ac:dyDescent="0.2">
      <c r="Q55" s="20"/>
      <c r="V55" s="20"/>
    </row>
    <row r="56" spans="1:34" x14ac:dyDescent="0.2">
      <c r="K56" s="20"/>
      <c r="P56" s="20"/>
      <c r="Q56" s="20"/>
    </row>
    <row r="57" spans="1:34" x14ac:dyDescent="0.2">
      <c r="Q57" s="20"/>
    </row>
    <row r="60" spans="1:34" x14ac:dyDescent="0.2">
      <c r="Q60" s="20"/>
    </row>
  </sheetData>
  <customSheetViews>
    <customSheetView guid="{EFA3296C-EA11-4228-A03B-6841E5AF5251}" scale="68" showPageBreaks="1" showGridLines="0" fitToPage="1" printArea="1" hiddenRows="1" hiddenColumns="1" view="pageBreakPreview">
      <pane xSplit="11" ySplit="5" topLeftCell="R6" activePane="bottomRight" state="frozen"/>
      <selection pane="bottomRight" activeCell="W5" sqref="W5"/>
      <colBreaks count="1" manualBreakCount="1">
        <brk id="24" max="66" man="1"/>
      </colBreaks>
      <pageMargins left="0.39370078740157483" right="0.39370078740157483" top="0.78740157480314965" bottom="0.39370078740157483" header="0.39370078740157483" footer="0.39370078740157483"/>
      <pageSetup paperSize="9" scale="57" fitToWidth="2" fitToHeight="5" orientation="landscape" r:id="rId1"/>
      <headerFooter alignWithMargins="0">
        <oddHeader>&amp;CСтраница &amp;P из &amp;N</oddHeader>
      </headerFooter>
    </customSheetView>
    <customSheetView guid="{7DC50C37-F81E-464D-BE66-31375C660B0F}" scale="68" showPageBreaks="1" showGridLines="0" fitToPage="1" printArea="1" hiddenRows="1" hiddenColumns="1" view="pageBreakPreview">
      <pane xSplit="11" ySplit="5" topLeftCell="T41" activePane="bottomRight" state="frozen"/>
      <selection pane="bottomRight" activeCell="Y53" sqref="Y53"/>
      <colBreaks count="1" manualBreakCount="1">
        <brk id="25" max="66" man="1"/>
      </colBreaks>
      <pageMargins left="0.39370078740157483" right="0.39370078740157483" top="0.78740157480314965" bottom="0.39370078740157483" header="0.39370078740157483" footer="0.39370078740157483"/>
      <pageSetup paperSize="9" scale="59" fitToWidth="2" fitToHeight="5" orientation="landscape" r:id="rId2"/>
      <headerFooter alignWithMargins="0">
        <oddHeader>&amp;CСтраница &amp;P из &amp;N</oddHeader>
      </headerFooter>
    </customSheetView>
  </customSheetViews>
  <mergeCells count="49">
    <mergeCell ref="B46:I46"/>
    <mergeCell ref="B39:I39"/>
    <mergeCell ref="B40:I40"/>
    <mergeCell ref="B41:I41"/>
    <mergeCell ref="B42:I42"/>
    <mergeCell ref="B43:I43"/>
    <mergeCell ref="B44:I44"/>
    <mergeCell ref="B14:I14"/>
    <mergeCell ref="B36:I36"/>
    <mergeCell ref="B18:I18"/>
    <mergeCell ref="B20:I20"/>
    <mergeCell ref="B23:I23"/>
    <mergeCell ref="B27:I27"/>
    <mergeCell ref="B28:I28"/>
    <mergeCell ref="B29:I29"/>
    <mergeCell ref="B30:I30"/>
    <mergeCell ref="B31:I31"/>
    <mergeCell ref="B32:I32"/>
    <mergeCell ref="B33:I33"/>
    <mergeCell ref="B34:I34"/>
    <mergeCell ref="B15:I15"/>
    <mergeCell ref="B19:M19"/>
    <mergeCell ref="AH4:AI4"/>
    <mergeCell ref="B7:I7"/>
    <mergeCell ref="Y4:Y5"/>
    <mergeCell ref="Z4:AA4"/>
    <mergeCell ref="B13:I13"/>
    <mergeCell ref="U4:V4"/>
    <mergeCell ref="X4:X5"/>
    <mergeCell ref="AB4:AC4"/>
    <mergeCell ref="AD4:AE4"/>
    <mergeCell ref="AF4:AG4"/>
    <mergeCell ref="B9:I9"/>
    <mergeCell ref="B11:I11"/>
    <mergeCell ref="B12:I12"/>
    <mergeCell ref="B8:I8"/>
    <mergeCell ref="W4:W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T4"/>
    <mergeCell ref="I1:AG2"/>
  </mergeCells>
  <pageMargins left="0.39370078740157483" right="0.39370078740157483" top="0.78740157480314965" bottom="0.39370078740157483" header="0.39370078740157483" footer="0.39370078740157483"/>
  <pageSetup paperSize="9" scale="59" fitToWidth="2" fitToHeight="5" orientation="landscape" r:id="rId3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доходов </vt:lpstr>
      <vt:lpstr>'План доходов '!Заголовки_для_печати</vt:lpstr>
      <vt:lpstr>'План доходов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BLPOOV1</dc:creator>
  <cp:lastModifiedBy>BLGANV</cp:lastModifiedBy>
  <cp:lastPrinted>2022-09-23T10:33:34Z</cp:lastPrinted>
  <dcterms:created xsi:type="dcterms:W3CDTF">2018-12-30T09:36:16Z</dcterms:created>
  <dcterms:modified xsi:type="dcterms:W3CDTF">2022-09-30T10:48:57Z</dcterms:modified>
</cp:coreProperties>
</file>